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6" activeTab="88"/>
  </bookViews>
  <sheets>
    <sheet name="201904-06" sheetId="3" state="hidden" r:id="rId1"/>
    <sheet name="2020年2季度" sheetId="5" state="hidden" r:id="rId2"/>
    <sheet name="2季度" sheetId="7" state="hidden" r:id="rId3"/>
    <sheet name="9明细" sheetId="8" state="hidden" r:id="rId4"/>
    <sheet name="9结算" sheetId="9" state="hidden" r:id="rId5"/>
    <sheet name="结算10" sheetId="10" state="hidden" r:id="rId6"/>
    <sheet name="12月补发工资" sheetId="11" state="hidden" r:id="rId7"/>
    <sheet name="12月" sheetId="12" state="hidden" r:id="rId8"/>
    <sheet name="明细01" sheetId="13" state="hidden" r:id="rId9"/>
    <sheet name="2021.01" sheetId="14" state="hidden" r:id="rId10"/>
    <sheet name="2021.02" sheetId="15" state="hidden" r:id="rId11"/>
    <sheet name="2021.03" sheetId="16" state="hidden" r:id="rId12"/>
    <sheet name="2021.03明细" sheetId="17" state="hidden" r:id="rId13"/>
    <sheet name="Sheet1" sheetId="18" state="hidden" r:id="rId14"/>
    <sheet name="2021.06" sheetId="19" state="hidden" r:id="rId15"/>
    <sheet name="06明细" sheetId="20" state="hidden" r:id="rId16"/>
    <sheet name="2021.07" sheetId="21" state="hidden" r:id="rId17"/>
    <sheet name="07明细" sheetId="22" state="hidden" r:id="rId18"/>
    <sheet name="08结算" sheetId="23" state="hidden" r:id="rId19"/>
    <sheet name="08明细" sheetId="24" state="hidden" r:id="rId20"/>
    <sheet name="09结算" sheetId="25" state="hidden" r:id="rId21"/>
    <sheet name="10结算" sheetId="26" state="hidden" r:id="rId22"/>
    <sheet name="2021.11" sheetId="27" state="hidden" r:id="rId23"/>
    <sheet name="21.11明细" sheetId="28" state="hidden" r:id="rId24"/>
    <sheet name="2021.12" sheetId="29" state="hidden" r:id="rId25"/>
    <sheet name="12明细" sheetId="30" state="hidden" r:id="rId26"/>
    <sheet name="22.01" sheetId="31" state="hidden" r:id="rId27"/>
    <sheet name="22.1明细" sheetId="32" state="hidden" r:id="rId28"/>
    <sheet name="22.02" sheetId="33" state="hidden" r:id="rId29"/>
    <sheet name="22.02明细" sheetId="34" state="hidden" r:id="rId30"/>
    <sheet name="03结算" sheetId="35" state="hidden" r:id="rId31"/>
    <sheet name="03明细" sheetId="36" state="hidden" r:id="rId32"/>
    <sheet name="22.04" sheetId="37" state="hidden" r:id="rId33"/>
    <sheet name="04明细" sheetId="38" state="hidden" r:id="rId34"/>
    <sheet name="22.5" sheetId="39" state="hidden" r:id="rId35"/>
    <sheet name="22.5明细" sheetId="40" state="hidden" r:id="rId36"/>
    <sheet name="22.6" sheetId="41" state="hidden" r:id="rId37"/>
    <sheet name="22.7" sheetId="42" state="hidden" r:id="rId38"/>
    <sheet name="22.8" sheetId="43" state="hidden" r:id="rId39"/>
    <sheet name="22.09" sheetId="44" state="hidden" r:id="rId40"/>
    <sheet name="22.10" sheetId="45" state="hidden" r:id="rId41"/>
    <sheet name="22.11" sheetId="46" state="hidden" r:id="rId42"/>
    <sheet name="2022.12" sheetId="47" state="hidden" r:id="rId43"/>
    <sheet name="12月新增" sheetId="48" state="hidden" r:id="rId44"/>
    <sheet name="新增明细" sheetId="49" state="hidden" r:id="rId45"/>
    <sheet name="预收款" sheetId="50" state="hidden" r:id="rId46"/>
    <sheet name="23.1月" sheetId="51" state="hidden" r:id="rId47"/>
    <sheet name="23.1月明细" sheetId="52" state="hidden" r:id="rId48"/>
    <sheet name="23.2月" sheetId="53" state="hidden" r:id="rId49"/>
    <sheet name="23.2明细" sheetId="54" state="hidden" r:id="rId50"/>
    <sheet name="23.3" sheetId="55" state="hidden" r:id="rId51"/>
    <sheet name="23.04" sheetId="56" state="hidden" r:id="rId52"/>
    <sheet name="23.4明细" sheetId="57" state="hidden" r:id="rId53"/>
    <sheet name="23.5" sheetId="58" state="hidden" r:id="rId54"/>
    <sheet name="23.5明细" sheetId="61" state="hidden" r:id="rId55"/>
    <sheet name="23.6" sheetId="59" state="hidden" r:id="rId56"/>
    <sheet name="23.6明细" sheetId="60" state="hidden" r:id="rId57"/>
    <sheet name="23.07" sheetId="62" state="hidden" r:id="rId58"/>
    <sheet name="23.7明细" sheetId="63" state="hidden" r:id="rId59"/>
    <sheet name="23.08" sheetId="64" state="hidden" r:id="rId60"/>
    <sheet name="23.9" sheetId="65" state="hidden" r:id="rId61"/>
    <sheet name="23.9发放" sheetId="66" state="hidden" r:id="rId62"/>
    <sheet name="招聘" sheetId="67" state="hidden" r:id="rId63"/>
    <sheet name="招聘明细" sheetId="68" state="hidden" r:id="rId64"/>
    <sheet name="23.10" sheetId="69" state="hidden" r:id="rId65"/>
    <sheet name="23.10发放" sheetId="70" state="hidden" r:id="rId66"/>
    <sheet name="2023年" sheetId="72" r:id="rId67"/>
    <sheet name="23.12" sheetId="73" state="hidden" r:id="rId68"/>
    <sheet name="23年12月预收" sheetId="74" state="hidden" r:id="rId69"/>
    <sheet name="2024.01" sheetId="75" state="hidden" r:id="rId70"/>
    <sheet name="24.01发放" sheetId="76" state="hidden" r:id="rId71"/>
    <sheet name="2024.02" sheetId="77" state="hidden" r:id="rId72"/>
    <sheet name="24.02发放" sheetId="78" state="hidden" r:id="rId73"/>
    <sheet name="24.3" sheetId="79" state="hidden" r:id="rId74"/>
    <sheet name="24.3发放" sheetId="80" state="hidden" r:id="rId75"/>
    <sheet name="24.4" sheetId="81" state="hidden" r:id="rId76"/>
    <sheet name="24.5" sheetId="82" state="hidden" r:id="rId77"/>
    <sheet name="24.6" sheetId="83" state="hidden" r:id="rId78"/>
    <sheet name="周韩生育津贴" sheetId="84" state="hidden" r:id="rId79"/>
    <sheet name="24.7" sheetId="85" state="hidden" r:id="rId80"/>
    <sheet name="24.7发放" sheetId="86" state="hidden" r:id="rId81"/>
    <sheet name="24.8结算" sheetId="87" state="hidden" r:id="rId82"/>
    <sheet name="24.8发放" sheetId="88" state="hidden" r:id="rId83"/>
    <sheet name="24.9" sheetId="89" state="hidden" r:id="rId84"/>
    <sheet name="24.9发放" sheetId="90" state="hidden" r:id="rId85"/>
    <sheet name="24.10" sheetId="91" state="hidden" r:id="rId86"/>
    <sheet name="24.10发放" sheetId="92" state="hidden" r:id="rId87"/>
    <sheet name="24.11" sheetId="93" state="hidden" r:id="rId88"/>
    <sheet name="2024年" sheetId="95" r:id="rId89"/>
    <sheet name="25.01" sheetId="96" state="hidden" r:id="rId90"/>
    <sheet name="25.01发放" sheetId="97" state="hidden" r:id="rId91"/>
    <sheet name="25.招聘" sheetId="98" state="hidden" r:id="rId92"/>
    <sheet name="25.招聘明细" sheetId="99" state="hidden" r:id="rId93"/>
    <sheet name="25.02" sheetId="100" state="hidden" r:id="rId94"/>
    <sheet name="25.2发放" sheetId="101" state="hidden" r:id="rId9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<sst xmlns="http://schemas.openxmlformats.org/spreadsheetml/2006/main" count="3315" uniqueCount="284">
  <si>
    <t>湖南智海人力资源服务有限公司费用结算单</t>
  </si>
  <si>
    <t>用人单位：桃江县移民开发管理局</t>
  </si>
  <si>
    <t>日期:2019.4.22</t>
  </si>
  <si>
    <t>序号</t>
  </si>
  <si>
    <t>月份</t>
  </si>
  <si>
    <t>项目</t>
  </si>
  <si>
    <t>人数</t>
  </si>
  <si>
    <t>明细</t>
  </si>
  <si>
    <t>合计</t>
  </si>
  <si>
    <t>备注</t>
  </si>
  <si>
    <t>201904-201906</t>
  </si>
  <si>
    <t>工资</t>
  </si>
  <si>
    <t>1人</t>
  </si>
  <si>
    <t>2200元/月*3个月</t>
  </si>
  <si>
    <t>服务费</t>
  </si>
  <si>
    <t>60元/月/人*3个月</t>
  </si>
  <si>
    <t>五险公司部分</t>
  </si>
  <si>
    <t>918元/月/人*3个月</t>
  </si>
  <si>
    <t>201901-201903</t>
  </si>
  <si>
    <t>生育差额</t>
  </si>
  <si>
    <t>（31-22）元/月/人*3个月</t>
  </si>
  <si>
    <t>生育保险率从2018年0.5%调整为0.7%</t>
  </si>
  <si>
    <t>（派遣单位签章）经办人：</t>
  </si>
  <si>
    <t>（用人单位签章）经办人：</t>
  </si>
  <si>
    <t>年   月   日</t>
  </si>
  <si>
    <t>开户行：</t>
  </si>
  <si>
    <t>长沙银行桃江支行</t>
  </si>
  <si>
    <t>开户名称：</t>
  </si>
  <si>
    <t>湖南智海人力资源服务有限公司</t>
  </si>
  <si>
    <t>账号：</t>
  </si>
  <si>
    <t>800183059409015</t>
  </si>
  <si>
    <t>用人单位：桃江县畜牧水产事务中心</t>
  </si>
  <si>
    <t>日期:2020.9.7</t>
  </si>
  <si>
    <t>2020.3-2020.8</t>
  </si>
  <si>
    <t>80元/月/人*6个月</t>
  </si>
  <si>
    <t>含7%的税金</t>
  </si>
  <si>
    <t>1800元/月*6个月</t>
  </si>
  <si>
    <t>832元/月*6个月</t>
  </si>
  <si>
    <t>3-8月只能补交养老与医疗，9月开始购5险</t>
  </si>
  <si>
    <t>2020年度</t>
  </si>
  <si>
    <t>大病险</t>
  </si>
  <si>
    <t>200元/年</t>
  </si>
  <si>
    <t>2020.3.-2020.3-8</t>
  </si>
  <si>
    <t>其它补助</t>
  </si>
  <si>
    <t>3-8月岗位补助，餐补</t>
  </si>
  <si>
    <t xml:space="preserve"> 劳 务 派 遣 员 工 五 险 明 细 表</t>
  </si>
  <si>
    <t>2020年3-8月</t>
  </si>
  <si>
    <t>用工单位：桃江县畜牧水产事务中心</t>
  </si>
  <si>
    <t>姓名</t>
  </si>
  <si>
    <t>应付工资</t>
  </si>
  <si>
    <t>养老</t>
  </si>
  <si>
    <t>工伤</t>
  </si>
  <si>
    <t>医疗</t>
  </si>
  <si>
    <t>失业</t>
  </si>
  <si>
    <t>公积金</t>
  </si>
  <si>
    <t>公司缴费金额</t>
  </si>
  <si>
    <t>个人缴 费金额</t>
  </si>
  <si>
    <t>月缴费总金额</t>
  </si>
  <si>
    <t>实付工资</t>
  </si>
  <si>
    <t>单位</t>
  </si>
  <si>
    <t>个人</t>
  </si>
  <si>
    <t>200/年</t>
  </si>
  <si>
    <t>龚旭东</t>
  </si>
  <si>
    <t>3-8月</t>
  </si>
  <si>
    <t>合计：</t>
  </si>
  <si>
    <t>日期:2020.10.14</t>
  </si>
  <si>
    <t>80元/月/人*7%</t>
  </si>
  <si>
    <t>1800元/月</t>
  </si>
  <si>
    <t>892元/月</t>
  </si>
  <si>
    <t>620元</t>
  </si>
  <si>
    <t>餐补、下乡补</t>
  </si>
  <si>
    <t>日期:2020.10.21</t>
  </si>
  <si>
    <t>日期:2020.12.25</t>
  </si>
  <si>
    <t>2020.03-2020.12</t>
  </si>
  <si>
    <t>基本工资增加340元/月*10月</t>
  </si>
  <si>
    <t>日期:2020.12.15</t>
  </si>
  <si>
    <t>日期:2021.02.01</t>
  </si>
  <si>
    <t>2140元/月</t>
  </si>
  <si>
    <t>2021年度</t>
  </si>
  <si>
    <t>医疗附加险</t>
  </si>
  <si>
    <t>日期:2021.04.06</t>
  </si>
  <si>
    <t>2021.03-04</t>
  </si>
  <si>
    <t>80元/月/人*2*7%</t>
  </si>
  <si>
    <t>2140元/月*2</t>
  </si>
  <si>
    <t>896元/月</t>
  </si>
  <si>
    <t>2000元</t>
  </si>
  <si>
    <t>2021.01-03</t>
  </si>
  <si>
    <t>工伤差额应收</t>
  </si>
  <si>
    <t>4元/月*2月</t>
  </si>
  <si>
    <t>工伤费率2021.01月底调整为1.1%</t>
  </si>
  <si>
    <t>620元*2月</t>
  </si>
  <si>
    <t>4月保险费用除工伤外，发放给个人，2000元补贴发给个人</t>
  </si>
  <si>
    <t>日期:2021.04.12</t>
  </si>
  <si>
    <t>日期:2021.06.30</t>
  </si>
  <si>
    <t>14人</t>
  </si>
  <si>
    <t>80元/月/人*14*7%</t>
  </si>
  <si>
    <t>2572元/月*14</t>
  </si>
  <si>
    <t>1092元/月/人*14人</t>
  </si>
  <si>
    <t>医疗附加重疾</t>
  </si>
  <si>
    <t>200元/年*14人</t>
  </si>
  <si>
    <t>文鹏程</t>
  </si>
  <si>
    <t>唐宏为</t>
  </si>
  <si>
    <t>黄玲</t>
  </si>
  <si>
    <t>范威</t>
  </si>
  <si>
    <t>王凤奇</t>
  </si>
  <si>
    <t>苏雪松</t>
  </si>
  <si>
    <t>王林</t>
  </si>
  <si>
    <t>高静波</t>
  </si>
  <si>
    <t>何彰颖</t>
  </si>
  <si>
    <t>刘灿新</t>
  </si>
  <si>
    <t>李显文</t>
  </si>
  <si>
    <t>聂振华</t>
  </si>
  <si>
    <t>盛文</t>
  </si>
  <si>
    <t>尹爱和</t>
  </si>
  <si>
    <t>日期:2021.08.12</t>
  </si>
  <si>
    <t>14人总额</t>
  </si>
  <si>
    <t>753元/月/人*14人</t>
  </si>
  <si>
    <t>日期:2021.08.26</t>
  </si>
  <si>
    <t>578元/月/人*14人</t>
  </si>
  <si>
    <t>日期:2021.10.08</t>
  </si>
  <si>
    <t>日期:2021.11.23</t>
  </si>
  <si>
    <t>579元/月/人*14人</t>
  </si>
  <si>
    <t>日期:2021.12.17</t>
  </si>
  <si>
    <t>582元/月/人*14人</t>
  </si>
  <si>
    <t>2021.06-2021.11</t>
  </si>
  <si>
    <t>养老单位差额</t>
  </si>
  <si>
    <t>养老3元/月*6月*14人</t>
  </si>
  <si>
    <t>养老保险基数从11月份开始调整成3276，并按此标准补收1-11月差额</t>
  </si>
  <si>
    <t>日期:2022.01.24</t>
  </si>
  <si>
    <t>637元/月/人*14人</t>
  </si>
  <si>
    <t>养老3604</t>
  </si>
  <si>
    <t>工伤3604</t>
  </si>
  <si>
    <t>失业3604</t>
  </si>
  <si>
    <t>2022年1月起养老、工伤、失业保险基数调整为3604</t>
  </si>
  <si>
    <t>日期:2022.02.22</t>
  </si>
  <si>
    <t>日期:2022.03.18</t>
  </si>
  <si>
    <t>15人</t>
  </si>
  <si>
    <t>80元/月/人*15*7%</t>
  </si>
  <si>
    <t>15人总额</t>
  </si>
  <si>
    <t>637元/月/人*15人</t>
  </si>
  <si>
    <t>1人工资总额</t>
  </si>
  <si>
    <t>周韩</t>
  </si>
  <si>
    <t>日期:2022.04.20</t>
  </si>
  <si>
    <t>日期:2022.05.19</t>
  </si>
  <si>
    <t>629元/月/人*15人</t>
  </si>
  <si>
    <t>日期:2022.06.16</t>
  </si>
  <si>
    <t>日期:2022.07.18</t>
  </si>
  <si>
    <t>日期:2022.08.16</t>
  </si>
  <si>
    <t>日期:2022.09.19</t>
  </si>
  <si>
    <t>日期:2022.10.20</t>
  </si>
  <si>
    <t>日期:2022.11.15</t>
  </si>
  <si>
    <t>日期:2022.12.14</t>
  </si>
  <si>
    <t>日期:2022.12.21</t>
  </si>
  <si>
    <t>2022.01-2022.12</t>
  </si>
  <si>
    <t>80元/月/人*12*7%</t>
  </si>
  <si>
    <t>3766元*12月</t>
  </si>
  <si>
    <t>莫莉</t>
  </si>
  <si>
    <t>服务费预收</t>
  </si>
  <si>
    <t>10人</t>
  </si>
  <si>
    <t>80元/月/人*10*7%</t>
  </si>
  <si>
    <t>工资预收</t>
  </si>
  <si>
    <t>16人</t>
  </si>
  <si>
    <t>23年预收，下月结算冲减</t>
  </si>
  <si>
    <t>日期:2023.01.09</t>
  </si>
  <si>
    <t>80元/月/人*16*7%</t>
  </si>
  <si>
    <t>16人总额</t>
  </si>
  <si>
    <t>629元/月/人*16人</t>
  </si>
  <si>
    <t>日期:2023.02.22</t>
  </si>
  <si>
    <t>689元/月/人*16人</t>
  </si>
  <si>
    <t>保险差额</t>
  </si>
  <si>
    <t>保险单位部份差额60元/月/人*16人</t>
  </si>
  <si>
    <t>冲减预收款</t>
  </si>
  <si>
    <t>冲减预收款总额</t>
  </si>
  <si>
    <t>养老3945</t>
  </si>
  <si>
    <t>工伤3945</t>
  </si>
  <si>
    <t>失业3945</t>
  </si>
  <si>
    <t>　　　　　　　　　　　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</si>
  <si>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</si>
  <si>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　　　　　　　　　　　　　　　　　　　　　　　　　　　　　　　　　　　　　　　　　　　　　　　　　　</t>
  </si>
  <si>
    <t>　　　　　　　　　　　　　　　　　　　　　　　　　　　　　　　　　　　　　　</t>
  </si>
  <si>
    <t>工伤、养老、失业1月起变更基数为3945，保险费用做相应调整．</t>
  </si>
  <si>
    <t>日期:2023.03.23</t>
  </si>
  <si>
    <t>日期:2023.04.18</t>
  </si>
  <si>
    <t>日期:2023.05.18</t>
  </si>
  <si>
    <t>689元/月/人*14人</t>
  </si>
  <si>
    <t>日期:2023.06.19</t>
  </si>
  <si>
    <t>12人</t>
  </si>
  <si>
    <t>12人工资总额</t>
  </si>
  <si>
    <t>689元/月/人*12人</t>
  </si>
  <si>
    <t>日期:2023.07.31</t>
  </si>
  <si>
    <t>日期:2023.08.25</t>
  </si>
  <si>
    <t>日期:2023.10.09</t>
  </si>
  <si>
    <t>人力资源服务</t>
  </si>
  <si>
    <t>委托招募、培训服务</t>
  </si>
  <si>
    <t>含10%的税金</t>
  </si>
  <si>
    <t>招聘费用明细</t>
  </si>
  <si>
    <r>
      <rPr>
        <sz val="14"/>
        <color theme="1"/>
        <rFont val="仿宋_GB2312"/>
        <charset val="134"/>
      </rPr>
      <t>序号</t>
    </r>
  </si>
  <si>
    <r>
      <rPr>
        <sz val="14"/>
        <color theme="1"/>
        <rFont val="仿宋_GB2312"/>
        <charset val="134"/>
      </rPr>
      <t>项目名称</t>
    </r>
  </si>
  <si>
    <r>
      <rPr>
        <sz val="14"/>
        <color theme="1"/>
        <rFont val="仿宋_GB2312"/>
        <charset val="134"/>
      </rPr>
      <t>单价</t>
    </r>
  </si>
  <si>
    <r>
      <rPr>
        <sz val="14"/>
        <color theme="1"/>
        <rFont val="仿宋_GB2312"/>
        <charset val="134"/>
      </rPr>
      <t>数量</t>
    </r>
  </si>
  <si>
    <r>
      <rPr>
        <sz val="14"/>
        <color theme="1"/>
        <rFont val="仿宋_GB2312"/>
        <charset val="134"/>
      </rPr>
      <t>总价</t>
    </r>
  </si>
  <si>
    <r>
      <rPr>
        <sz val="14"/>
        <color theme="1"/>
        <rFont val="仿宋_GB2312"/>
        <charset val="134"/>
      </rPr>
      <t>备注</t>
    </r>
  </si>
  <si>
    <r>
      <rPr>
        <sz val="14"/>
        <color theme="1"/>
        <rFont val="仿宋_GB2312"/>
        <charset val="134"/>
      </rPr>
      <t>专家费用1</t>
    </r>
  </si>
  <si>
    <r>
      <rPr>
        <sz val="14"/>
        <color theme="1"/>
        <rFont val="仿宋_GB2312"/>
        <charset val="134"/>
      </rPr>
      <t>鲁玉明</t>
    </r>
  </si>
  <si>
    <r>
      <rPr>
        <sz val="14"/>
        <color theme="1"/>
        <rFont val="仿宋_GB2312"/>
        <charset val="134"/>
      </rPr>
      <t>专家费用2</t>
    </r>
  </si>
  <si>
    <r>
      <rPr>
        <sz val="14"/>
        <color theme="1"/>
        <rFont val="仿宋_GB2312"/>
        <charset val="134"/>
      </rPr>
      <t>李萍</t>
    </r>
  </si>
  <si>
    <r>
      <rPr>
        <sz val="14"/>
        <color theme="1"/>
        <rFont val="仿宋_GB2312"/>
        <charset val="134"/>
      </rPr>
      <t>专家费用3</t>
    </r>
  </si>
  <si>
    <r>
      <rPr>
        <sz val="14"/>
        <color theme="1"/>
        <rFont val="仿宋_GB2312"/>
        <charset val="134"/>
      </rPr>
      <t>李剑波</t>
    </r>
  </si>
  <si>
    <r>
      <rPr>
        <sz val="14"/>
        <color theme="1"/>
        <rFont val="仿宋_GB2312"/>
        <charset val="134"/>
      </rPr>
      <t>餐费</t>
    </r>
  </si>
  <si>
    <r>
      <rPr>
        <sz val="14"/>
        <color theme="1"/>
        <rFont val="仿宋_GB2312"/>
        <charset val="134"/>
      </rPr>
      <t>中餐</t>
    </r>
  </si>
  <si>
    <r>
      <rPr>
        <sz val="14"/>
        <color theme="1"/>
        <rFont val="仿宋_GB2312"/>
        <charset val="134"/>
      </rPr>
      <t>考卷费用</t>
    </r>
  </si>
  <si>
    <r>
      <rPr>
        <sz val="14"/>
        <color theme="1"/>
        <rFont val="仿宋_GB2312"/>
        <charset val="134"/>
      </rPr>
      <t>加班费用</t>
    </r>
  </si>
  <si>
    <r>
      <rPr>
        <sz val="14"/>
        <color theme="1"/>
        <rFont val="仿宋_GB2312"/>
        <charset val="134"/>
      </rPr>
      <t>智海2人</t>
    </r>
  </si>
  <si>
    <r>
      <rPr>
        <sz val="14"/>
        <color theme="1"/>
        <rFont val="仿宋_GB2312"/>
        <charset val="134"/>
      </rPr>
      <t>监考证件制作、打印等</t>
    </r>
  </si>
  <si>
    <r>
      <rPr>
        <sz val="14"/>
        <color theme="1"/>
        <rFont val="仿宋_GB2312"/>
        <charset val="134"/>
      </rPr>
      <t>智海</t>
    </r>
  </si>
  <si>
    <r>
      <rPr>
        <sz val="14"/>
        <color theme="1"/>
        <rFont val="仿宋_GB2312"/>
        <charset val="134"/>
      </rPr>
      <t>费用总计</t>
    </r>
  </si>
  <si>
    <r>
      <rPr>
        <sz val="14"/>
        <color theme="1"/>
        <rFont val="仿宋_GB2312"/>
        <charset val="134"/>
      </rPr>
      <t>发票税点</t>
    </r>
  </si>
  <si>
    <r>
      <rPr>
        <sz val="14"/>
        <color theme="1"/>
        <rFont val="仿宋_GB2312"/>
        <charset val="134"/>
      </rPr>
      <t>费用总额10%</t>
    </r>
  </si>
  <si>
    <r>
      <rPr>
        <sz val="14"/>
        <color theme="1"/>
        <rFont val="仿宋_GB2312"/>
        <charset val="134"/>
      </rPr>
      <t>总计</t>
    </r>
  </si>
  <si>
    <t>15人工资总额</t>
  </si>
  <si>
    <t>689元/月/人*15人</t>
  </si>
  <si>
    <t>2023.05-2023.09</t>
  </si>
  <si>
    <t>2人</t>
  </si>
  <si>
    <t>2990元/月/人*2人*5月</t>
  </si>
  <si>
    <t>五险公司部份</t>
  </si>
  <si>
    <t>689元/月/人*2人*5月</t>
  </si>
  <si>
    <t>80元/月/人*2*5*7%</t>
  </si>
  <si>
    <t>加减项</t>
  </si>
  <si>
    <t>补发5个月工资，扣除5个月保险个人部份1640，实际补发13310元</t>
  </si>
  <si>
    <t>莫建红</t>
  </si>
  <si>
    <t>2023年特聘动物防疫员补助</t>
  </si>
  <si>
    <t>年缴费总金额</t>
  </si>
  <si>
    <t>日期:2023.12.07</t>
  </si>
  <si>
    <t xml:space="preserve">服务费预收 </t>
  </si>
  <si>
    <t>日期:2024.01.17</t>
  </si>
  <si>
    <t>708元/月/人*15人</t>
  </si>
  <si>
    <t>23年12月预收款冲减</t>
  </si>
  <si>
    <t>养老4053</t>
  </si>
  <si>
    <t>工伤4053</t>
  </si>
  <si>
    <t>失业4053</t>
  </si>
  <si>
    <t>工伤、养老、失业1月起变更基数为4053，保费相应调整。</t>
  </si>
  <si>
    <t>日期:2024.02.23</t>
  </si>
  <si>
    <t>日期:2024.03.15</t>
  </si>
  <si>
    <t>日期:2024.04.11</t>
  </si>
  <si>
    <t>日期:2024.05.20</t>
  </si>
  <si>
    <t>日期:2024.06.17</t>
  </si>
  <si>
    <t>桃江县智海人力资源服务有限公司费用结算单</t>
  </si>
  <si>
    <t>日期:2024.07.02</t>
  </si>
  <si>
    <t>名细</t>
  </si>
  <si>
    <t>2023-2024</t>
  </si>
  <si>
    <t>生育津贴</t>
  </si>
  <si>
    <t>周韩产假已发工资</t>
  </si>
  <si>
    <t>月工资2990/天数30*产假天数173</t>
  </si>
  <si>
    <t xml:space="preserve"> </t>
  </si>
  <si>
    <t>实发生育津贴合计</t>
  </si>
  <si>
    <t>桃江县智海人力资源服务有限公司</t>
  </si>
  <si>
    <t>日期:2024.07.23</t>
  </si>
  <si>
    <t>80元/月/人*15*1.07</t>
  </si>
  <si>
    <t>2024年</t>
  </si>
  <si>
    <t>冲减项</t>
  </si>
  <si>
    <t>周韩休产假已发工资冲减</t>
  </si>
  <si>
    <t>日期:2024.08.19</t>
  </si>
  <si>
    <t>日期:2024.09.18</t>
  </si>
  <si>
    <t>日期:2024.10.14</t>
  </si>
  <si>
    <t>日期:2024.11.05</t>
  </si>
  <si>
    <t>2024年特聘动物防疫员补助</t>
  </si>
  <si>
    <t>日期:2025.01.08</t>
  </si>
  <si>
    <t>80元/月/人*14*1.07</t>
  </si>
  <si>
    <t>14人工资总额</t>
  </si>
  <si>
    <t>708元/月/人*14人</t>
  </si>
  <si>
    <t>日期:2025.01.22</t>
  </si>
  <si>
    <t>万益</t>
  </si>
  <si>
    <t>王健</t>
  </si>
  <si>
    <t>日期:2025.02.25</t>
  </si>
  <si>
    <t>80元/月/人*16*1.07</t>
  </si>
  <si>
    <t>16人工资总额</t>
  </si>
  <si>
    <t>747元/月/人*16人</t>
  </si>
  <si>
    <t>三险待收差额</t>
  </si>
  <si>
    <t>（747-708）*14人</t>
  </si>
  <si>
    <t>养老4308</t>
  </si>
  <si>
    <t>工伤4308</t>
  </si>
  <si>
    <t>失业4308</t>
  </si>
  <si>
    <t>吴闽</t>
  </si>
  <si>
    <t>周伟嫔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</si>
</sst>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;[Red]0"/>
    <numFmt numFmtId="178" formatCode="0.00;[Red]0.00"/>
    <numFmt numFmtId="179" formatCode="0_ "/>
    <numFmt numFmtId="180" formatCode="0.00_ "/>
    <numFmt numFmtId="181" formatCode="yyyy&quot;年&quot;m&quot;月&quot;;@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4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0" fillId="0" borderId="8" xfId="0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80" fontId="0" fillId="0" borderId="1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81" fontId="0" fillId="0" borderId="1" xfId="0" applyNumberForma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 quotePrefix="1">
      <alignment vertical="center"/>
    </xf>
    <xf numFmtId="0" fontId="9" fillId="0" borderId="0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styles" Target="styles.xml"/><Relationship Id="rId97" Type="http://schemas.openxmlformats.org/officeDocument/2006/relationships/sharedStrings" Target="sharedStrings.xml"/><Relationship Id="rId96" Type="http://schemas.openxmlformats.org/officeDocument/2006/relationships/theme" Target="theme/theme1.xml"/><Relationship Id="rId95" Type="http://schemas.openxmlformats.org/officeDocument/2006/relationships/worksheet" Target="worksheets/sheet95.xml"/><Relationship Id="rId94" Type="http://schemas.openxmlformats.org/officeDocument/2006/relationships/worksheet" Target="worksheets/sheet94.xml"/><Relationship Id="rId93" Type="http://schemas.openxmlformats.org/officeDocument/2006/relationships/worksheet" Target="worksheets/sheet93.xml"/><Relationship Id="rId92" Type="http://schemas.openxmlformats.org/officeDocument/2006/relationships/worksheet" Target="worksheets/sheet92.xml"/><Relationship Id="rId91" Type="http://schemas.openxmlformats.org/officeDocument/2006/relationships/worksheet" Target="worksheets/sheet91.xml"/><Relationship Id="rId90" Type="http://schemas.openxmlformats.org/officeDocument/2006/relationships/worksheet" Target="worksheets/sheet90.xml"/><Relationship Id="rId9" Type="http://schemas.openxmlformats.org/officeDocument/2006/relationships/worksheet" Target="worksheets/sheet9.xml"/><Relationship Id="rId89" Type="http://schemas.openxmlformats.org/officeDocument/2006/relationships/worksheet" Target="worksheets/sheet89.xml"/><Relationship Id="rId88" Type="http://schemas.openxmlformats.org/officeDocument/2006/relationships/worksheet" Target="worksheets/sheet88.xml"/><Relationship Id="rId87" Type="http://schemas.openxmlformats.org/officeDocument/2006/relationships/worksheet" Target="worksheets/sheet87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4.125" style="20" customWidth="1"/>
    <col min="6" max="6" width="13.875" style="20" customWidth="1"/>
    <col min="7" max="7" width="29.8333333333333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1</v>
      </c>
      <c r="B2" s="22"/>
      <c r="C2" s="22"/>
      <c r="D2" s="22"/>
      <c r="E2" s="22"/>
      <c r="F2" s="22" t="s">
        <v>2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3" t="s">
        <v>10</v>
      </c>
      <c r="C4" s="23" t="s">
        <v>11</v>
      </c>
      <c r="D4" s="23" t="s">
        <v>12</v>
      </c>
      <c r="E4" s="23" t="s">
        <v>13</v>
      </c>
      <c r="F4" s="23" t="e">
        <f>#REF!</f>
        <v>#REF!</v>
      </c>
      <c r="G4" s="23"/>
    </row>
    <row r="5" s="20" customFormat="1" ht="30" customHeight="1" spans="1:7">
      <c r="A5" s="23">
        <v>2</v>
      </c>
      <c r="B5" s="23" t="s">
        <v>10</v>
      </c>
      <c r="C5" s="23" t="s">
        <v>14</v>
      </c>
      <c r="D5" s="23" t="s">
        <v>12</v>
      </c>
      <c r="E5" s="23" t="s">
        <v>15</v>
      </c>
      <c r="F5" s="23">
        <v>180</v>
      </c>
      <c r="G5" s="23"/>
    </row>
    <row r="6" s="20" customFormat="1" ht="30" customHeight="1" spans="1:7">
      <c r="A6" s="23">
        <v>3</v>
      </c>
      <c r="B6" s="23" t="s">
        <v>10</v>
      </c>
      <c r="C6" s="23" t="s">
        <v>16</v>
      </c>
      <c r="D6" s="23" t="s">
        <v>12</v>
      </c>
      <c r="E6" s="23" t="s">
        <v>17</v>
      </c>
      <c r="F6" s="23" t="e">
        <f>#REF!</f>
        <v>#REF!</v>
      </c>
      <c r="G6" s="23"/>
    </row>
    <row r="7" s="20" customFormat="1" ht="30" customHeight="1" spans="1:7">
      <c r="A7" s="23">
        <v>4</v>
      </c>
      <c r="B7" s="23" t="s">
        <v>18</v>
      </c>
      <c r="C7" s="56" t="s">
        <v>19</v>
      </c>
      <c r="D7" s="23" t="s">
        <v>12</v>
      </c>
      <c r="E7" s="23" t="s">
        <v>20</v>
      </c>
      <c r="F7" s="23">
        <f>9*3</f>
        <v>27</v>
      </c>
      <c r="G7" s="57" t="s">
        <v>21</v>
      </c>
    </row>
    <row r="8" s="20" customFormat="1" ht="30" customHeight="1" spans="1:7">
      <c r="A8" s="23" t="s">
        <v>8</v>
      </c>
      <c r="B8" s="23"/>
      <c r="C8" s="23"/>
      <c r="D8" s="23"/>
      <c r="E8" s="23"/>
      <c r="F8" s="23" t="e">
        <f>SUM(F4:F7)</f>
        <v>#REF!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1388888888889" right="0.751388888888889" top="0.629166666666667" bottom="0.786805555555556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G14" sqref="G14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76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2021.01</v>
      </c>
      <c r="C4" s="23" t="s">
        <v>14</v>
      </c>
      <c r="D4" s="23" t="s">
        <v>12</v>
      </c>
      <c r="E4" s="23" t="s">
        <v>66</v>
      </c>
      <c r="F4" s="23">
        <v>86</v>
      </c>
      <c r="G4" s="23" t="s">
        <v>35</v>
      </c>
    </row>
    <row r="5" s="20" customFormat="1" ht="30" customHeight="1" spans="1:7">
      <c r="A5" s="23">
        <v>2</v>
      </c>
      <c r="B5" s="24">
        <v>2021.01</v>
      </c>
      <c r="C5" s="23" t="s">
        <v>11</v>
      </c>
      <c r="D5" s="23" t="s">
        <v>12</v>
      </c>
      <c r="E5" s="23" t="s">
        <v>77</v>
      </c>
      <c r="F5" s="23">
        <v>2140</v>
      </c>
      <c r="G5" s="23"/>
    </row>
    <row r="6" s="20" customFormat="1" ht="30" customHeight="1" spans="1:7">
      <c r="A6" s="23">
        <v>3</v>
      </c>
      <c r="B6" s="24">
        <v>2021.01</v>
      </c>
      <c r="C6" s="23" t="s">
        <v>16</v>
      </c>
      <c r="D6" s="23" t="s">
        <v>12</v>
      </c>
      <c r="E6" s="26" t="s">
        <v>68</v>
      </c>
      <c r="F6" s="23">
        <v>892</v>
      </c>
      <c r="G6" s="26"/>
    </row>
    <row r="7" s="20" customFormat="1" ht="30" customHeight="1" spans="1:7">
      <c r="A7" s="23">
        <v>4</v>
      </c>
      <c r="B7" s="24">
        <v>2021.01</v>
      </c>
      <c r="C7" s="23" t="s">
        <v>43</v>
      </c>
      <c r="D7" s="23" t="s">
        <v>12</v>
      </c>
      <c r="E7" s="23" t="s">
        <v>69</v>
      </c>
      <c r="F7" s="23">
        <v>620</v>
      </c>
      <c r="G7" s="23" t="s">
        <v>70</v>
      </c>
    </row>
    <row r="8" s="20" customFormat="1" ht="30" customHeight="1" spans="1:7">
      <c r="A8" s="23">
        <v>5</v>
      </c>
      <c r="B8" s="24" t="s">
        <v>78</v>
      </c>
      <c r="C8" s="23" t="s">
        <v>79</v>
      </c>
      <c r="D8" s="23" t="s">
        <v>12</v>
      </c>
      <c r="E8" s="23" t="s">
        <v>41</v>
      </c>
      <c r="F8" s="23">
        <v>200</v>
      </c>
      <c r="G8" s="23"/>
    </row>
    <row r="9" s="20" customFormat="1" ht="30" customHeight="1" spans="1:7">
      <c r="A9" s="23" t="s">
        <v>8</v>
      </c>
      <c r="B9" s="23"/>
      <c r="C9" s="23"/>
      <c r="D9" s="23"/>
      <c r="E9" s="23"/>
      <c r="F9" s="23">
        <f>SUM(F4:F8)</f>
        <v>3938</v>
      </c>
      <c r="G9" s="23"/>
    </row>
    <row r="10" s="20" customFormat="1" ht="25" customHeight="1" spans="2:5">
      <c r="B10" s="20" t="s">
        <v>22</v>
      </c>
      <c r="E10" s="20" t="s">
        <v>23</v>
      </c>
    </row>
    <row r="11" s="20" customFormat="1" ht="25" customHeight="1" spans="2:5">
      <c r="B11" s="20" t="s">
        <v>24</v>
      </c>
      <c r="E11" s="20" t="s">
        <v>24</v>
      </c>
    </row>
    <row r="12" s="20" customFormat="1" ht="25" customHeight="1" spans="1:2">
      <c r="A12" s="20" t="s">
        <v>25</v>
      </c>
      <c r="B12" s="20" t="s">
        <v>26</v>
      </c>
    </row>
    <row r="13" s="20" customFormat="1" ht="25" customHeight="1" spans="1:2">
      <c r="A13" s="20" t="s">
        <v>27</v>
      </c>
      <c r="B13" s="20" t="s">
        <v>28</v>
      </c>
    </row>
    <row r="14" s="20" customFormat="1" ht="25" customHeight="1" spans="1:2">
      <c r="A14" s="20" t="s">
        <v>29</v>
      </c>
      <c r="B14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76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2021.02</v>
      </c>
      <c r="C4" s="23" t="s">
        <v>14</v>
      </c>
      <c r="D4" s="23" t="s">
        <v>12</v>
      </c>
      <c r="E4" s="23" t="s">
        <v>66</v>
      </c>
      <c r="F4" s="23">
        <v>86</v>
      </c>
      <c r="G4" s="23" t="s">
        <v>35</v>
      </c>
    </row>
    <row r="5" s="20" customFormat="1" ht="30" customHeight="1" spans="1:7">
      <c r="A5" s="23">
        <v>2</v>
      </c>
      <c r="B5" s="24">
        <v>2021.02</v>
      </c>
      <c r="C5" s="23" t="s">
        <v>11</v>
      </c>
      <c r="D5" s="23" t="s">
        <v>12</v>
      </c>
      <c r="E5" s="23" t="s">
        <v>77</v>
      </c>
      <c r="F5" s="23">
        <v>2140</v>
      </c>
      <c r="G5" s="23"/>
    </row>
    <row r="6" s="20" customFormat="1" ht="30" customHeight="1" spans="1:7">
      <c r="A6" s="23">
        <v>3</v>
      </c>
      <c r="B6" s="24">
        <v>2021.02</v>
      </c>
      <c r="C6" s="23" t="s">
        <v>16</v>
      </c>
      <c r="D6" s="23" t="s">
        <v>12</v>
      </c>
      <c r="E6" s="26" t="s">
        <v>68</v>
      </c>
      <c r="F6" s="23">
        <v>892</v>
      </c>
      <c r="G6" s="26"/>
    </row>
    <row r="7" s="20" customFormat="1" ht="30" customHeight="1" spans="1:7">
      <c r="A7" s="23">
        <v>4</v>
      </c>
      <c r="B7" s="24">
        <v>2021.02</v>
      </c>
      <c r="C7" s="23" t="s">
        <v>43</v>
      </c>
      <c r="D7" s="23">
        <v>1</v>
      </c>
      <c r="E7" s="23" t="s">
        <v>69</v>
      </c>
      <c r="F7" s="23">
        <v>620</v>
      </c>
      <c r="G7" s="23" t="s">
        <v>70</v>
      </c>
    </row>
    <row r="8" s="20" customFormat="1" ht="30" customHeight="1" spans="1:7">
      <c r="A8" s="23" t="s">
        <v>8</v>
      </c>
      <c r="B8" s="23"/>
      <c r="C8" s="23"/>
      <c r="D8" s="23"/>
      <c r="E8" s="23"/>
      <c r="F8" s="23">
        <f>SUM(F4:F7)</f>
        <v>3738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80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 t="s">
        <v>81</v>
      </c>
      <c r="C4" s="23" t="s">
        <v>14</v>
      </c>
      <c r="D4" s="23" t="s">
        <v>12</v>
      </c>
      <c r="E4" s="23" t="s">
        <v>82</v>
      </c>
      <c r="F4" s="23">
        <v>172</v>
      </c>
      <c r="G4" s="23" t="s">
        <v>35</v>
      </c>
    </row>
    <row r="5" s="20" customFormat="1" ht="30" customHeight="1" spans="1:7">
      <c r="A5" s="23">
        <v>2</v>
      </c>
      <c r="B5" s="24" t="s">
        <v>81</v>
      </c>
      <c r="C5" s="23" t="s">
        <v>11</v>
      </c>
      <c r="D5" s="23" t="s">
        <v>12</v>
      </c>
      <c r="E5" s="23" t="s">
        <v>83</v>
      </c>
      <c r="F5" s="23">
        <v>4280</v>
      </c>
      <c r="G5" s="23"/>
    </row>
    <row r="6" s="20" customFormat="1" ht="30" customHeight="1" spans="1:7">
      <c r="A6" s="23">
        <v>3</v>
      </c>
      <c r="B6" s="24" t="s">
        <v>81</v>
      </c>
      <c r="C6" s="23" t="s">
        <v>16</v>
      </c>
      <c r="D6" s="23" t="s">
        <v>12</v>
      </c>
      <c r="E6" s="26" t="s">
        <v>84</v>
      </c>
      <c r="F6" s="23">
        <v>1792</v>
      </c>
      <c r="G6" s="26"/>
    </row>
    <row r="7" s="20" customFormat="1" ht="30" customHeight="1" spans="1:7">
      <c r="A7" s="23">
        <v>4</v>
      </c>
      <c r="B7" s="24" t="s">
        <v>81</v>
      </c>
      <c r="C7" s="23" t="s">
        <v>43</v>
      </c>
      <c r="D7" s="23" t="s">
        <v>12</v>
      </c>
      <c r="E7" s="23" t="s">
        <v>85</v>
      </c>
      <c r="F7" s="23">
        <v>2000</v>
      </c>
      <c r="G7" s="23" t="s">
        <v>70</v>
      </c>
    </row>
    <row r="8" s="20" customFormat="1" ht="30" customHeight="1" spans="1:7">
      <c r="A8" s="23">
        <v>5</v>
      </c>
      <c r="B8" s="24" t="s">
        <v>86</v>
      </c>
      <c r="C8" s="23" t="s">
        <v>87</v>
      </c>
      <c r="D8" s="23" t="s">
        <v>12</v>
      </c>
      <c r="E8" s="23" t="s">
        <v>88</v>
      </c>
      <c r="F8" s="23">
        <v>8</v>
      </c>
      <c r="G8" s="26" t="s">
        <v>89</v>
      </c>
    </row>
    <row r="9" s="20" customFormat="1" ht="30" customHeight="1" spans="1:7">
      <c r="A9" s="23">
        <v>6</v>
      </c>
      <c r="B9" s="24" t="s">
        <v>81</v>
      </c>
      <c r="C9" s="23" t="s">
        <v>43</v>
      </c>
      <c r="D9" s="23" t="s">
        <v>12</v>
      </c>
      <c r="E9" s="23" t="s">
        <v>90</v>
      </c>
      <c r="F9" s="23">
        <v>1240</v>
      </c>
      <c r="G9" s="23" t="s">
        <v>70</v>
      </c>
    </row>
    <row r="10" s="20" customFormat="1" ht="30" customHeight="1" spans="1:7">
      <c r="A10" s="23" t="s">
        <v>8</v>
      </c>
      <c r="B10" s="23"/>
      <c r="C10" s="23"/>
      <c r="D10" s="23"/>
      <c r="E10" s="23"/>
      <c r="F10" s="23">
        <f>SUM(F4:F9)</f>
        <v>9492</v>
      </c>
      <c r="G10" s="23"/>
    </row>
    <row r="11" s="20" customFormat="1" ht="25" customHeight="1" spans="2:5">
      <c r="B11" s="20" t="s">
        <v>22</v>
      </c>
      <c r="E11" s="20" t="s">
        <v>23</v>
      </c>
    </row>
    <row r="12" s="20" customFormat="1" ht="25" customHeight="1" spans="2:5">
      <c r="B12" s="20" t="s">
        <v>24</v>
      </c>
      <c r="E12" s="20" t="s">
        <v>24</v>
      </c>
    </row>
    <row r="13" s="20" customFormat="1" ht="25" customHeight="1" spans="1:2">
      <c r="A13" s="20" t="s">
        <v>25</v>
      </c>
      <c r="B13" s="20" t="s">
        <v>26</v>
      </c>
    </row>
    <row r="14" s="20" customFormat="1" ht="25" customHeight="1" spans="1:2">
      <c r="A14" s="20" t="s">
        <v>27</v>
      </c>
      <c r="B14" s="20" t="s">
        <v>28</v>
      </c>
    </row>
    <row r="15" s="20" customFormat="1" ht="25" customHeight="1" spans="1:2">
      <c r="A15" s="20" t="s">
        <v>29</v>
      </c>
      <c r="B15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$A1:$XFD1048576"/>
    </sheetView>
  </sheetViews>
  <sheetFormatPr defaultColWidth="9" defaultRowHeight="13.5"/>
  <cols>
    <col min="1" max="1" width="9.125" customWidth="1"/>
    <col min="4" max="4" width="7.5" customWidth="1"/>
    <col min="5" max="5" width="7.125" customWidth="1"/>
    <col min="6" max="6" width="6.25" customWidth="1"/>
    <col min="9" max="9" width="7.25" customWidth="1"/>
    <col min="11" max="12" width="9" hidden="1" customWidth="1"/>
    <col min="14" max="14" width="7.875" customWidth="1"/>
    <col min="15" max="15" width="7.75" customWidth="1"/>
    <col min="16" max="16" width="10.1833333333333" customWidth="1"/>
  </cols>
  <sheetData>
    <row r="1" s="1" customFormat="1" ht="25" customHeight="1" spans="1:17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5" customHeight="1" spans="1:17">
      <c r="A2" s="3" t="s">
        <v>47</v>
      </c>
      <c r="B2" s="3"/>
      <c r="C2" s="3"/>
      <c r="D2" s="3"/>
      <c r="E2" s="3"/>
      <c r="F2" s="3"/>
      <c r="G2" s="3"/>
      <c r="H2" s="3"/>
      <c r="I2" s="13"/>
      <c r="J2" s="13"/>
      <c r="K2" s="13"/>
      <c r="L2" s="13"/>
      <c r="M2" s="13"/>
      <c r="N2" s="13"/>
      <c r="O2" s="13"/>
      <c r="P2" s="13"/>
      <c r="Q2" s="13"/>
    </row>
    <row r="3" s="1" customFormat="1" ht="25" customHeight="1" spans="1:17">
      <c r="A3" s="4" t="s">
        <v>48</v>
      </c>
      <c r="B3" s="5" t="s">
        <v>49</v>
      </c>
      <c r="C3" s="4" t="s">
        <v>50</v>
      </c>
      <c r="D3" s="4"/>
      <c r="E3" s="4" t="s">
        <v>51</v>
      </c>
      <c r="F3" s="4"/>
      <c r="G3" s="4" t="s">
        <v>52</v>
      </c>
      <c r="H3" s="4"/>
      <c r="I3" s="4" t="s">
        <v>53</v>
      </c>
      <c r="J3" s="4"/>
      <c r="K3" s="14" t="s">
        <v>54</v>
      </c>
      <c r="L3" s="15"/>
      <c r="M3" s="5" t="s">
        <v>55</v>
      </c>
      <c r="N3" s="5" t="s">
        <v>56</v>
      </c>
      <c r="O3" s="5" t="s">
        <v>57</v>
      </c>
      <c r="P3" s="5" t="s">
        <v>58</v>
      </c>
      <c r="Q3" s="5" t="s">
        <v>9</v>
      </c>
    </row>
    <row r="4" s="1" customFormat="1" ht="25" customHeight="1" spans="1:17">
      <c r="A4" s="4"/>
      <c r="B4" s="5"/>
      <c r="C4" s="4" t="s">
        <v>59</v>
      </c>
      <c r="D4" s="4" t="s">
        <v>60</v>
      </c>
      <c r="E4" s="4" t="s">
        <v>59</v>
      </c>
      <c r="F4" s="4" t="s">
        <v>60</v>
      </c>
      <c r="G4" s="4" t="s">
        <v>59</v>
      </c>
      <c r="H4" s="4" t="s">
        <v>60</v>
      </c>
      <c r="I4" s="4" t="s">
        <v>59</v>
      </c>
      <c r="J4" s="4" t="s">
        <v>60</v>
      </c>
      <c r="K4" s="15" t="s">
        <v>59</v>
      </c>
      <c r="L4" s="4" t="s">
        <v>60</v>
      </c>
      <c r="M4" s="5"/>
      <c r="N4" s="5"/>
      <c r="O4" s="5"/>
      <c r="P4" s="5"/>
      <c r="Q4" s="5"/>
    </row>
    <row r="5" s="1" customFormat="1" ht="25" customHeight="1" spans="1:17">
      <c r="A5" s="4"/>
      <c r="B5" s="5"/>
      <c r="C5" s="6">
        <v>0.16</v>
      </c>
      <c r="D5" s="6">
        <v>0.08</v>
      </c>
      <c r="E5" s="8">
        <v>0.011</v>
      </c>
      <c r="F5" s="4">
        <v>0</v>
      </c>
      <c r="G5" s="8">
        <v>0.067</v>
      </c>
      <c r="H5" s="6">
        <v>0.02</v>
      </c>
      <c r="I5" s="7">
        <v>0.007</v>
      </c>
      <c r="J5" s="7">
        <v>0.003</v>
      </c>
      <c r="K5" s="7">
        <v>0.5</v>
      </c>
      <c r="L5" s="7">
        <v>0.5</v>
      </c>
      <c r="M5" s="5"/>
      <c r="N5" s="5"/>
      <c r="O5" s="5"/>
      <c r="P5" s="5"/>
      <c r="Q5" s="5"/>
    </row>
    <row r="6" s="1" customFormat="1" ht="28" customHeight="1" spans="1:17">
      <c r="A6" s="54" t="s">
        <v>62</v>
      </c>
      <c r="B6" s="9">
        <v>2140</v>
      </c>
      <c r="C6" s="4">
        <v>494</v>
      </c>
      <c r="D6" s="4">
        <v>247</v>
      </c>
      <c r="E6" s="4">
        <v>40</v>
      </c>
      <c r="F6" s="4">
        <v>0</v>
      </c>
      <c r="G6" s="4">
        <v>339</v>
      </c>
      <c r="H6" s="4">
        <v>102</v>
      </c>
      <c r="I6" s="16">
        <v>23</v>
      </c>
      <c r="J6" s="16">
        <v>10</v>
      </c>
      <c r="K6" s="4"/>
      <c r="L6" s="4"/>
      <c r="M6" s="4">
        <f>C6+E6+G6+I6</f>
        <v>896</v>
      </c>
      <c r="N6" s="4">
        <f>D6+F6+H6+J6</f>
        <v>359</v>
      </c>
      <c r="O6" s="4">
        <f>M6+N6</f>
        <v>1255</v>
      </c>
      <c r="P6" s="4">
        <f>B6-N6</f>
        <v>1781</v>
      </c>
      <c r="Q6" s="4"/>
    </row>
    <row r="7" ht="27" customHeight="1" spans="1:17">
      <c r="A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ht="33" customHeight="1" spans="1:17">
      <c r="A8" s="11" t="s">
        <v>64</v>
      </c>
      <c r="B8" s="10">
        <f t="shared" ref="B8:P8" si="0">SUM(B6:B6)</f>
        <v>2140</v>
      </c>
      <c r="C8" s="10">
        <f t="shared" si="0"/>
        <v>494</v>
      </c>
      <c r="D8" s="10">
        <f t="shared" si="0"/>
        <v>247</v>
      </c>
      <c r="E8" s="10">
        <f t="shared" si="0"/>
        <v>40</v>
      </c>
      <c r="F8" s="10">
        <f t="shared" si="0"/>
        <v>0</v>
      </c>
      <c r="G8" s="10">
        <f t="shared" si="0"/>
        <v>339</v>
      </c>
      <c r="H8" s="10">
        <f t="shared" si="0"/>
        <v>102</v>
      </c>
      <c r="I8" s="10">
        <f t="shared" si="0"/>
        <v>23</v>
      </c>
      <c r="J8" s="10">
        <f t="shared" si="0"/>
        <v>10</v>
      </c>
      <c r="K8" s="10">
        <f t="shared" si="0"/>
        <v>0</v>
      </c>
      <c r="L8" s="10">
        <f t="shared" si="0"/>
        <v>0</v>
      </c>
      <c r="M8" s="10">
        <f t="shared" si="0"/>
        <v>896</v>
      </c>
      <c r="N8" s="10">
        <f t="shared" si="0"/>
        <v>359</v>
      </c>
      <c r="O8" s="10">
        <f t="shared" si="0"/>
        <v>1255</v>
      </c>
      <c r="P8" s="10">
        <f t="shared" si="0"/>
        <v>1781</v>
      </c>
      <c r="Q8" s="11"/>
    </row>
    <row r="10" ht="18.75" spans="4:13">
      <c r="D10" s="55" t="s">
        <v>91</v>
      </c>
      <c r="E10" s="55"/>
      <c r="F10" s="55"/>
      <c r="G10" s="55"/>
      <c r="H10" s="55"/>
      <c r="I10" s="55"/>
      <c r="J10" s="55"/>
      <c r="K10" s="55"/>
      <c r="L10" s="55"/>
      <c r="M10" s="55"/>
    </row>
  </sheetData>
  <mergeCells count="15">
    <mergeCell ref="A1:Q1"/>
    <mergeCell ref="A2:H2"/>
    <mergeCell ref="C3:D3"/>
    <mergeCell ref="E3:F3"/>
    <mergeCell ref="G3:H3"/>
    <mergeCell ref="I3:J3"/>
    <mergeCell ref="K3:L3"/>
    <mergeCell ref="D10:M10"/>
    <mergeCell ref="A3:A5"/>
    <mergeCell ref="B3:B5"/>
    <mergeCell ref="M3:M5"/>
    <mergeCell ref="N3:N5"/>
    <mergeCell ref="O3:O5"/>
    <mergeCell ref="P3:P5"/>
    <mergeCell ref="Q3:Q5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14" sqref="E14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92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4</v>
      </c>
      <c r="B4" s="24" t="s">
        <v>81</v>
      </c>
      <c r="C4" s="23" t="s">
        <v>43</v>
      </c>
      <c r="D4" s="23" t="s">
        <v>12</v>
      </c>
      <c r="E4" s="23" t="s">
        <v>90</v>
      </c>
      <c r="F4" s="23">
        <v>1240</v>
      </c>
      <c r="G4" s="23" t="s">
        <v>70</v>
      </c>
    </row>
    <row r="5" s="20" customFormat="1" ht="30" customHeight="1" spans="1:7">
      <c r="A5" s="23" t="s">
        <v>8</v>
      </c>
      <c r="B5" s="23"/>
      <c r="C5" s="23"/>
      <c r="D5" s="23"/>
      <c r="E5" s="23"/>
      <c r="F5" s="23">
        <f>SUM(F4:F4)</f>
        <v>1240</v>
      </c>
      <c r="G5" s="23"/>
    </row>
    <row r="6" s="20" customFormat="1" ht="25" customHeight="1" spans="2:5">
      <c r="B6" s="20" t="s">
        <v>22</v>
      </c>
      <c r="E6" s="20" t="s">
        <v>23</v>
      </c>
    </row>
    <row r="7" s="20" customFormat="1" ht="25" customHeight="1" spans="2:5">
      <c r="B7" s="20" t="s">
        <v>24</v>
      </c>
      <c r="E7" s="20" t="s">
        <v>24</v>
      </c>
    </row>
    <row r="8" s="20" customFormat="1" ht="25" customHeight="1" spans="1:2">
      <c r="A8" s="20" t="s">
        <v>25</v>
      </c>
      <c r="B8" s="20" t="s">
        <v>26</v>
      </c>
    </row>
    <row r="9" s="20" customFormat="1" ht="25" customHeight="1" spans="1:2">
      <c r="A9" s="20" t="s">
        <v>27</v>
      </c>
      <c r="B9" s="20" t="s">
        <v>28</v>
      </c>
    </row>
    <row r="10" s="20" customFormat="1" ht="25" customHeight="1" spans="1:2">
      <c r="A10" s="20" t="s">
        <v>29</v>
      </c>
      <c r="B10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G11" sqref="G11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93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2021.06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30" customHeight="1" spans="1:7">
      <c r="A5" s="23">
        <v>2</v>
      </c>
      <c r="B5" s="24">
        <v>2021.06</v>
      </c>
      <c r="C5" s="23" t="s">
        <v>11</v>
      </c>
      <c r="D5" s="23" t="s">
        <v>94</v>
      </c>
      <c r="E5" s="23" t="s">
        <v>96</v>
      </c>
      <c r="F5" s="23">
        <f>2572*14</f>
        <v>36008</v>
      </c>
      <c r="G5" s="23"/>
    </row>
    <row r="6" s="20" customFormat="1" ht="30" customHeight="1" spans="1:7">
      <c r="A6" s="23">
        <v>3</v>
      </c>
      <c r="B6" s="24">
        <v>2021.06</v>
      </c>
      <c r="C6" s="23" t="s">
        <v>16</v>
      </c>
      <c r="D6" s="23" t="s">
        <v>94</v>
      </c>
      <c r="E6" s="26" t="s">
        <v>97</v>
      </c>
      <c r="F6" s="23">
        <f>1092*14</f>
        <v>15288</v>
      </c>
      <c r="G6" s="26"/>
    </row>
    <row r="7" s="20" customFormat="1" ht="30" customHeight="1" spans="1:7">
      <c r="A7" s="23">
        <v>4</v>
      </c>
      <c r="B7" s="24">
        <v>2021.06</v>
      </c>
      <c r="C7" s="23" t="s">
        <v>98</v>
      </c>
      <c r="D7" s="23" t="s">
        <v>94</v>
      </c>
      <c r="E7" s="23" t="s">
        <v>99</v>
      </c>
      <c r="F7" s="23">
        <f>200*14</f>
        <v>2800</v>
      </c>
      <c r="G7" s="23"/>
    </row>
    <row r="8" s="20" customFormat="1" ht="30" customHeight="1" spans="1:7">
      <c r="A8" s="23" t="s">
        <v>8</v>
      </c>
      <c r="B8" s="23"/>
      <c r="C8" s="23"/>
      <c r="D8" s="23"/>
      <c r="E8" s="23"/>
      <c r="F8" s="23">
        <f>SUM(F4:F7)</f>
        <v>55294.4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A7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50</v>
      </c>
      <c r="E3" s="4"/>
      <c r="F3" s="4" t="s">
        <v>51</v>
      </c>
      <c r="G3" s="4"/>
      <c r="H3" s="4" t="s">
        <v>52</v>
      </c>
      <c r="I3" s="4"/>
      <c r="J3" s="4" t="s">
        <v>53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2572</v>
      </c>
      <c r="D6" s="4">
        <v>522</v>
      </c>
      <c r="E6" s="4">
        <v>262</v>
      </c>
      <c r="F6" s="4">
        <v>33</v>
      </c>
      <c r="G6" s="4">
        <v>0</v>
      </c>
      <c r="H6" s="4">
        <v>339</v>
      </c>
      <c r="I6" s="4">
        <v>102</v>
      </c>
      <c r="J6" s="16">
        <v>23</v>
      </c>
      <c r="K6" s="16">
        <v>10</v>
      </c>
      <c r="L6" s="4">
        <v>175</v>
      </c>
      <c r="M6" s="4">
        <v>175</v>
      </c>
      <c r="N6" s="4">
        <f t="shared" ref="N6:N19" si="0">D6+F6+H6+J6+L6</f>
        <v>1092</v>
      </c>
      <c r="O6" s="4">
        <f t="shared" ref="O6:O19" si="1">E6+G6+I6+K6+M6</f>
        <v>549</v>
      </c>
      <c r="P6" s="4">
        <f t="shared" ref="P6:P19" si="2">N6+O6</f>
        <v>1641</v>
      </c>
      <c r="Q6" s="4">
        <f t="shared" ref="Q6:Q19" si="3">C6-O6</f>
        <v>2023</v>
      </c>
      <c r="R6" s="4"/>
    </row>
    <row r="7" ht="24" customHeight="1" spans="1:18">
      <c r="A7" s="10">
        <v>2</v>
      </c>
      <c r="B7" s="4" t="s">
        <v>101</v>
      </c>
      <c r="C7" s="9">
        <v>2572</v>
      </c>
      <c r="D7" s="4">
        <v>522</v>
      </c>
      <c r="E7" s="4">
        <v>262</v>
      </c>
      <c r="F7" s="4">
        <v>33</v>
      </c>
      <c r="G7" s="4">
        <v>0</v>
      </c>
      <c r="H7" s="4">
        <v>339</v>
      </c>
      <c r="I7" s="4">
        <v>102</v>
      </c>
      <c r="J7" s="16">
        <v>23</v>
      </c>
      <c r="K7" s="16">
        <v>10</v>
      </c>
      <c r="L7" s="4">
        <v>175</v>
      </c>
      <c r="M7" s="4">
        <v>175</v>
      </c>
      <c r="N7" s="4">
        <f t="shared" si="0"/>
        <v>1092</v>
      </c>
      <c r="O7" s="4">
        <f t="shared" si="1"/>
        <v>549</v>
      </c>
      <c r="P7" s="4">
        <f t="shared" si="2"/>
        <v>1641</v>
      </c>
      <c r="Q7" s="4">
        <f t="shared" si="3"/>
        <v>2023</v>
      </c>
      <c r="R7" s="10"/>
    </row>
    <row r="8" ht="24" customHeight="1" spans="1:18">
      <c r="A8" s="10">
        <v>3</v>
      </c>
      <c r="B8" s="4" t="s">
        <v>102</v>
      </c>
      <c r="C8" s="9">
        <v>2572</v>
      </c>
      <c r="D8" s="4">
        <v>522</v>
      </c>
      <c r="E8" s="4">
        <v>262</v>
      </c>
      <c r="F8" s="4">
        <v>33</v>
      </c>
      <c r="G8" s="4">
        <v>0</v>
      </c>
      <c r="H8" s="4">
        <v>339</v>
      </c>
      <c r="I8" s="4">
        <v>102</v>
      </c>
      <c r="J8" s="16">
        <v>23</v>
      </c>
      <c r="K8" s="16">
        <v>10</v>
      </c>
      <c r="L8" s="4">
        <v>175</v>
      </c>
      <c r="M8" s="4">
        <v>175</v>
      </c>
      <c r="N8" s="4">
        <f t="shared" si="0"/>
        <v>1092</v>
      </c>
      <c r="O8" s="4">
        <f t="shared" si="1"/>
        <v>549</v>
      </c>
      <c r="P8" s="4">
        <f t="shared" si="2"/>
        <v>1641</v>
      </c>
      <c r="Q8" s="4">
        <f t="shared" si="3"/>
        <v>2023</v>
      </c>
      <c r="R8" s="10"/>
    </row>
    <row r="9" customFormat="1" ht="24" customHeight="1" spans="1:18">
      <c r="A9" s="4">
        <v>4</v>
      </c>
      <c r="B9" s="4" t="s">
        <v>103</v>
      </c>
      <c r="C9" s="9">
        <v>2572</v>
      </c>
      <c r="D9" s="4">
        <v>522</v>
      </c>
      <c r="E9" s="4">
        <v>262</v>
      </c>
      <c r="F9" s="4">
        <v>33</v>
      </c>
      <c r="G9" s="4">
        <v>0</v>
      </c>
      <c r="H9" s="4">
        <v>339</v>
      </c>
      <c r="I9" s="4">
        <v>102</v>
      </c>
      <c r="J9" s="16">
        <v>23</v>
      </c>
      <c r="K9" s="16">
        <v>10</v>
      </c>
      <c r="L9" s="4">
        <v>175</v>
      </c>
      <c r="M9" s="4">
        <v>175</v>
      </c>
      <c r="N9" s="4">
        <f t="shared" si="0"/>
        <v>1092</v>
      </c>
      <c r="O9" s="4">
        <f t="shared" si="1"/>
        <v>549</v>
      </c>
      <c r="P9" s="4">
        <f t="shared" si="2"/>
        <v>1641</v>
      </c>
      <c r="Q9" s="4">
        <f t="shared" si="3"/>
        <v>2023</v>
      </c>
      <c r="R9" s="10"/>
    </row>
    <row r="10" customFormat="1" ht="24" customHeight="1" spans="1:18">
      <c r="A10" s="10">
        <v>5</v>
      </c>
      <c r="B10" s="4" t="s">
        <v>104</v>
      </c>
      <c r="C10" s="9">
        <v>2572</v>
      </c>
      <c r="D10" s="4">
        <v>522</v>
      </c>
      <c r="E10" s="4">
        <v>262</v>
      </c>
      <c r="F10" s="4">
        <v>33</v>
      </c>
      <c r="G10" s="4">
        <v>0</v>
      </c>
      <c r="H10" s="4">
        <v>339</v>
      </c>
      <c r="I10" s="4">
        <v>102</v>
      </c>
      <c r="J10" s="16">
        <v>23</v>
      </c>
      <c r="K10" s="16">
        <v>10</v>
      </c>
      <c r="L10" s="4">
        <v>175</v>
      </c>
      <c r="M10" s="4">
        <v>175</v>
      </c>
      <c r="N10" s="4">
        <f t="shared" si="0"/>
        <v>1092</v>
      </c>
      <c r="O10" s="4">
        <f t="shared" si="1"/>
        <v>549</v>
      </c>
      <c r="P10" s="4">
        <f t="shared" si="2"/>
        <v>1641</v>
      </c>
      <c r="Q10" s="4">
        <f t="shared" si="3"/>
        <v>2023</v>
      </c>
      <c r="R10" s="10"/>
    </row>
    <row r="11" ht="24" customHeight="1" spans="1:18">
      <c r="A11" s="10">
        <v>6</v>
      </c>
      <c r="B11" s="4" t="s">
        <v>105</v>
      </c>
      <c r="C11" s="9">
        <v>2572</v>
      </c>
      <c r="D11" s="4">
        <v>522</v>
      </c>
      <c r="E11" s="4">
        <v>262</v>
      </c>
      <c r="F11" s="4">
        <v>33</v>
      </c>
      <c r="G11" s="4">
        <v>0</v>
      </c>
      <c r="H11" s="4">
        <v>339</v>
      </c>
      <c r="I11" s="4">
        <v>102</v>
      </c>
      <c r="J11" s="16">
        <v>23</v>
      </c>
      <c r="K11" s="16">
        <v>10</v>
      </c>
      <c r="L11" s="4">
        <v>175</v>
      </c>
      <c r="M11" s="4">
        <v>175</v>
      </c>
      <c r="N11" s="4">
        <f t="shared" si="0"/>
        <v>1092</v>
      </c>
      <c r="O11" s="4">
        <f t="shared" si="1"/>
        <v>549</v>
      </c>
      <c r="P11" s="4">
        <f t="shared" si="2"/>
        <v>1641</v>
      </c>
      <c r="Q11" s="4">
        <f t="shared" si="3"/>
        <v>2023</v>
      </c>
      <c r="R11" s="10"/>
    </row>
    <row r="12" ht="24" customHeight="1" spans="1:18">
      <c r="A12" s="4">
        <v>7</v>
      </c>
      <c r="B12" s="4" t="s">
        <v>106</v>
      </c>
      <c r="C12" s="9">
        <v>2572</v>
      </c>
      <c r="D12" s="4">
        <v>522</v>
      </c>
      <c r="E12" s="4">
        <v>262</v>
      </c>
      <c r="F12" s="4">
        <v>33</v>
      </c>
      <c r="G12" s="4">
        <v>0</v>
      </c>
      <c r="H12" s="4">
        <v>339</v>
      </c>
      <c r="I12" s="4">
        <v>102</v>
      </c>
      <c r="J12" s="16">
        <v>23</v>
      </c>
      <c r="K12" s="16">
        <v>10</v>
      </c>
      <c r="L12" s="4">
        <v>175</v>
      </c>
      <c r="M12" s="4">
        <v>175</v>
      </c>
      <c r="N12" s="4">
        <f t="shared" si="0"/>
        <v>1092</v>
      </c>
      <c r="O12" s="4">
        <f t="shared" si="1"/>
        <v>549</v>
      </c>
      <c r="P12" s="4">
        <f t="shared" si="2"/>
        <v>1641</v>
      </c>
      <c r="Q12" s="4">
        <f t="shared" si="3"/>
        <v>2023</v>
      </c>
      <c r="R12" s="10"/>
    </row>
    <row r="13" ht="24" customHeight="1" spans="1:18">
      <c r="A13" s="10">
        <v>8</v>
      </c>
      <c r="B13" s="4" t="s">
        <v>107</v>
      </c>
      <c r="C13" s="9">
        <v>2572</v>
      </c>
      <c r="D13" s="4">
        <v>522</v>
      </c>
      <c r="E13" s="4">
        <v>262</v>
      </c>
      <c r="F13" s="4">
        <v>33</v>
      </c>
      <c r="G13" s="4">
        <v>0</v>
      </c>
      <c r="H13" s="4">
        <v>339</v>
      </c>
      <c r="I13" s="4">
        <v>102</v>
      </c>
      <c r="J13" s="16">
        <v>23</v>
      </c>
      <c r="K13" s="16">
        <v>10</v>
      </c>
      <c r="L13" s="4">
        <v>175</v>
      </c>
      <c r="M13" s="4">
        <v>175</v>
      </c>
      <c r="N13" s="4">
        <f t="shared" si="0"/>
        <v>1092</v>
      </c>
      <c r="O13" s="4">
        <f t="shared" si="1"/>
        <v>549</v>
      </c>
      <c r="P13" s="4">
        <f t="shared" si="2"/>
        <v>1641</v>
      </c>
      <c r="Q13" s="4">
        <f t="shared" si="3"/>
        <v>2023</v>
      </c>
      <c r="R13" s="10"/>
    </row>
    <row r="14" ht="24" customHeight="1" spans="1:18">
      <c r="A14" s="10">
        <v>9</v>
      </c>
      <c r="B14" s="4" t="s">
        <v>108</v>
      </c>
      <c r="C14" s="9">
        <v>2572</v>
      </c>
      <c r="D14" s="4">
        <v>522</v>
      </c>
      <c r="E14" s="4">
        <v>262</v>
      </c>
      <c r="F14" s="4">
        <v>33</v>
      </c>
      <c r="G14" s="4">
        <v>0</v>
      </c>
      <c r="H14" s="4">
        <v>339</v>
      </c>
      <c r="I14" s="4">
        <v>102</v>
      </c>
      <c r="J14" s="16">
        <v>23</v>
      </c>
      <c r="K14" s="16">
        <v>10</v>
      </c>
      <c r="L14" s="4">
        <v>175</v>
      </c>
      <c r="M14" s="4">
        <v>175</v>
      </c>
      <c r="N14" s="4">
        <f t="shared" si="0"/>
        <v>1092</v>
      </c>
      <c r="O14" s="4">
        <f t="shared" si="1"/>
        <v>549</v>
      </c>
      <c r="P14" s="4">
        <f t="shared" si="2"/>
        <v>1641</v>
      </c>
      <c r="Q14" s="4">
        <f t="shared" si="3"/>
        <v>2023</v>
      </c>
      <c r="R14" s="10"/>
    </row>
    <row r="15" ht="24" customHeight="1" spans="1:18">
      <c r="A15" s="4">
        <v>10</v>
      </c>
      <c r="B15" s="4" t="s">
        <v>109</v>
      </c>
      <c r="C15" s="9">
        <v>2572</v>
      </c>
      <c r="D15" s="4">
        <v>522</v>
      </c>
      <c r="E15" s="4">
        <v>262</v>
      </c>
      <c r="F15" s="4">
        <v>33</v>
      </c>
      <c r="G15" s="4">
        <v>0</v>
      </c>
      <c r="H15" s="4">
        <v>339</v>
      </c>
      <c r="I15" s="4">
        <v>102</v>
      </c>
      <c r="J15" s="16">
        <v>23</v>
      </c>
      <c r="K15" s="16">
        <v>10</v>
      </c>
      <c r="L15" s="4">
        <v>175</v>
      </c>
      <c r="M15" s="4">
        <v>175</v>
      </c>
      <c r="N15" s="4">
        <f t="shared" si="0"/>
        <v>1092</v>
      </c>
      <c r="O15" s="4">
        <f t="shared" si="1"/>
        <v>549</v>
      </c>
      <c r="P15" s="4">
        <f t="shared" si="2"/>
        <v>1641</v>
      </c>
      <c r="Q15" s="4">
        <f t="shared" si="3"/>
        <v>2023</v>
      </c>
      <c r="R15" s="10"/>
    </row>
    <row r="16" ht="24" customHeight="1" spans="1:18">
      <c r="A16" s="10">
        <v>11</v>
      </c>
      <c r="B16" s="4" t="s">
        <v>110</v>
      </c>
      <c r="C16" s="9">
        <v>2572</v>
      </c>
      <c r="D16" s="4">
        <v>522</v>
      </c>
      <c r="E16" s="4">
        <v>262</v>
      </c>
      <c r="F16" s="4">
        <v>33</v>
      </c>
      <c r="G16" s="4">
        <v>0</v>
      </c>
      <c r="H16" s="4">
        <v>339</v>
      </c>
      <c r="I16" s="4">
        <v>102</v>
      </c>
      <c r="J16" s="16">
        <v>23</v>
      </c>
      <c r="K16" s="16">
        <v>10</v>
      </c>
      <c r="L16" s="4">
        <v>175</v>
      </c>
      <c r="M16" s="4">
        <v>175</v>
      </c>
      <c r="N16" s="4">
        <f t="shared" si="0"/>
        <v>1092</v>
      </c>
      <c r="O16" s="4">
        <f t="shared" si="1"/>
        <v>549</v>
      </c>
      <c r="P16" s="4">
        <f t="shared" si="2"/>
        <v>1641</v>
      </c>
      <c r="Q16" s="4">
        <f t="shared" si="3"/>
        <v>2023</v>
      </c>
      <c r="R16" s="10"/>
    </row>
    <row r="17" ht="24" customHeight="1" spans="1:18">
      <c r="A17" s="10">
        <v>12</v>
      </c>
      <c r="B17" s="4" t="s">
        <v>111</v>
      </c>
      <c r="C17" s="9">
        <v>2572</v>
      </c>
      <c r="D17" s="4">
        <v>522</v>
      </c>
      <c r="E17" s="4">
        <v>262</v>
      </c>
      <c r="F17" s="4">
        <v>33</v>
      </c>
      <c r="G17" s="4">
        <v>0</v>
      </c>
      <c r="H17" s="4">
        <v>339</v>
      </c>
      <c r="I17" s="4">
        <v>102</v>
      </c>
      <c r="J17" s="16">
        <v>23</v>
      </c>
      <c r="K17" s="16">
        <v>10</v>
      </c>
      <c r="L17" s="4">
        <v>175</v>
      </c>
      <c r="M17" s="4">
        <v>175</v>
      </c>
      <c r="N17" s="4">
        <f t="shared" si="0"/>
        <v>1092</v>
      </c>
      <c r="O17" s="4">
        <f t="shared" si="1"/>
        <v>549</v>
      </c>
      <c r="P17" s="4">
        <f t="shared" si="2"/>
        <v>1641</v>
      </c>
      <c r="Q17" s="4">
        <f t="shared" si="3"/>
        <v>2023</v>
      </c>
      <c r="R17" s="10"/>
    </row>
    <row r="18" ht="24" customHeight="1" spans="1:18">
      <c r="A18" s="4">
        <v>13</v>
      </c>
      <c r="B18" s="4" t="s">
        <v>112</v>
      </c>
      <c r="C18" s="9">
        <v>2572</v>
      </c>
      <c r="D18" s="4">
        <v>522</v>
      </c>
      <c r="E18" s="4">
        <v>262</v>
      </c>
      <c r="F18" s="4">
        <v>33</v>
      </c>
      <c r="G18" s="4">
        <v>0</v>
      </c>
      <c r="H18" s="4">
        <v>339</v>
      </c>
      <c r="I18" s="4">
        <v>102</v>
      </c>
      <c r="J18" s="16">
        <v>23</v>
      </c>
      <c r="K18" s="16">
        <v>10</v>
      </c>
      <c r="L18" s="4">
        <v>175</v>
      </c>
      <c r="M18" s="4">
        <v>175</v>
      </c>
      <c r="N18" s="4">
        <f t="shared" si="0"/>
        <v>1092</v>
      </c>
      <c r="O18" s="4">
        <f t="shared" si="1"/>
        <v>549</v>
      </c>
      <c r="P18" s="4">
        <f t="shared" si="2"/>
        <v>1641</v>
      </c>
      <c r="Q18" s="4">
        <f t="shared" si="3"/>
        <v>2023</v>
      </c>
      <c r="R18" s="10"/>
    </row>
    <row r="19" ht="24" customHeight="1" spans="1:18">
      <c r="A19" s="10">
        <v>14</v>
      </c>
      <c r="B19" s="4" t="s">
        <v>113</v>
      </c>
      <c r="C19" s="9">
        <v>2572</v>
      </c>
      <c r="D19" s="4">
        <v>522</v>
      </c>
      <c r="E19" s="4">
        <v>262</v>
      </c>
      <c r="F19" s="4">
        <v>33</v>
      </c>
      <c r="G19" s="4">
        <v>0</v>
      </c>
      <c r="H19" s="4">
        <v>339</v>
      </c>
      <c r="I19" s="4">
        <v>102</v>
      </c>
      <c r="J19" s="16">
        <v>23</v>
      </c>
      <c r="K19" s="16">
        <v>10</v>
      </c>
      <c r="L19" s="4">
        <v>175</v>
      </c>
      <c r="M19" s="4">
        <v>175</v>
      </c>
      <c r="N19" s="4">
        <f t="shared" si="0"/>
        <v>1092</v>
      </c>
      <c r="O19" s="4">
        <f t="shared" si="1"/>
        <v>549</v>
      </c>
      <c r="P19" s="4">
        <f t="shared" si="2"/>
        <v>1641</v>
      </c>
      <c r="Q19" s="4">
        <f t="shared" si="3"/>
        <v>2023</v>
      </c>
      <c r="R19" s="10"/>
    </row>
    <row r="20" ht="24" customHeight="1" spans="1:18">
      <c r="A20" s="11"/>
      <c r="B20" s="10" t="s">
        <v>8</v>
      </c>
      <c r="C20" s="10">
        <f>SUM(C6:C19)</f>
        <v>36008</v>
      </c>
      <c r="D20" s="10">
        <f t="shared" ref="D20:Q20" si="4">SUM(D6:D19)</f>
        <v>7308</v>
      </c>
      <c r="E20" s="10">
        <f t="shared" si="4"/>
        <v>3668</v>
      </c>
      <c r="F20" s="10">
        <f t="shared" si="4"/>
        <v>462</v>
      </c>
      <c r="G20" s="10">
        <f t="shared" si="4"/>
        <v>0</v>
      </c>
      <c r="H20" s="10">
        <f t="shared" si="4"/>
        <v>4746</v>
      </c>
      <c r="I20" s="10">
        <f t="shared" si="4"/>
        <v>1428</v>
      </c>
      <c r="J20" s="10">
        <f t="shared" si="4"/>
        <v>322</v>
      </c>
      <c r="K20" s="10">
        <f t="shared" si="4"/>
        <v>140</v>
      </c>
      <c r="L20" s="10">
        <f t="shared" si="4"/>
        <v>2450</v>
      </c>
      <c r="M20" s="10">
        <f t="shared" si="4"/>
        <v>2450</v>
      </c>
      <c r="N20" s="10">
        <f t="shared" si="4"/>
        <v>15288</v>
      </c>
      <c r="O20" s="10">
        <f t="shared" si="4"/>
        <v>7686</v>
      </c>
      <c r="P20" s="10">
        <f t="shared" si="4"/>
        <v>22974</v>
      </c>
      <c r="Q20" s="10">
        <f t="shared" si="4"/>
        <v>28322</v>
      </c>
      <c r="R20" s="10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14583333333333" right="0.118055555555556" top="0.511805555555556" bottom="0.472222222222222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F11" sqref="F11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114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2021.07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30" customHeight="1" spans="1:7">
      <c r="A5" s="23">
        <v>2</v>
      </c>
      <c r="B5" s="24">
        <v>2021.07</v>
      </c>
      <c r="C5" s="23" t="s">
        <v>11</v>
      </c>
      <c r="D5" s="23" t="s">
        <v>94</v>
      </c>
      <c r="E5" s="23" t="s">
        <v>115</v>
      </c>
      <c r="F5" s="23">
        <f>'07明细'!C20</f>
        <v>40754</v>
      </c>
      <c r="G5" s="23"/>
    </row>
    <row r="6" s="20" customFormat="1" ht="30" customHeight="1" spans="1:7">
      <c r="A6" s="23">
        <v>3</v>
      </c>
      <c r="B6" s="24">
        <v>2021.07</v>
      </c>
      <c r="C6" s="23" t="s">
        <v>16</v>
      </c>
      <c r="D6" s="23" t="s">
        <v>94</v>
      </c>
      <c r="E6" s="26" t="s">
        <v>116</v>
      </c>
      <c r="F6" s="23">
        <f>'07明细'!N20</f>
        <v>10542</v>
      </c>
      <c r="G6" s="26"/>
    </row>
    <row r="7" s="20" customFormat="1" ht="30" customHeight="1" spans="1:7">
      <c r="A7" s="23" t="s">
        <v>8</v>
      </c>
      <c r="B7" s="23"/>
      <c r="C7" s="23"/>
      <c r="D7" s="23"/>
      <c r="E7" s="23"/>
      <c r="F7" s="23">
        <f>SUM(F4:F6)</f>
        <v>52494.4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opLeftCell="A3" workbookViewId="0">
      <selection activeCell="A3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50</v>
      </c>
      <c r="E3" s="4"/>
      <c r="F3" s="4" t="s">
        <v>51</v>
      </c>
      <c r="G3" s="4"/>
      <c r="H3" s="4" t="s">
        <v>52</v>
      </c>
      <c r="I3" s="4"/>
      <c r="J3" s="4" t="s">
        <v>53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2911</v>
      </c>
      <c r="D6" s="4">
        <v>522</v>
      </c>
      <c r="E6" s="4">
        <v>262</v>
      </c>
      <c r="F6" s="4">
        <v>33</v>
      </c>
      <c r="G6" s="4">
        <v>0</v>
      </c>
      <c r="H6" s="4">
        <v>0</v>
      </c>
      <c r="I6" s="4">
        <v>0</v>
      </c>
      <c r="J6" s="16">
        <v>23</v>
      </c>
      <c r="K6" s="16">
        <v>10</v>
      </c>
      <c r="L6" s="4">
        <v>175</v>
      </c>
      <c r="M6" s="4">
        <v>175</v>
      </c>
      <c r="N6" s="4">
        <f t="shared" ref="N6:N19" si="0">D6+F6+H6+J6+L6</f>
        <v>753</v>
      </c>
      <c r="O6" s="4">
        <f t="shared" ref="O6:O19" si="1">E6+G6+I6+K6+M6</f>
        <v>447</v>
      </c>
      <c r="P6" s="4">
        <f t="shared" ref="P6:P19" si="2">N6+O6</f>
        <v>1200</v>
      </c>
      <c r="Q6" s="4">
        <f t="shared" ref="Q6:Q19" si="3">C6-O6</f>
        <v>2464</v>
      </c>
      <c r="R6" s="4"/>
    </row>
    <row r="7" ht="24" customHeight="1" spans="1:18">
      <c r="A7" s="10">
        <v>2</v>
      </c>
      <c r="B7" s="4" t="s">
        <v>101</v>
      </c>
      <c r="C7" s="9">
        <v>2911</v>
      </c>
      <c r="D7" s="4">
        <v>522</v>
      </c>
      <c r="E7" s="4">
        <v>262</v>
      </c>
      <c r="F7" s="4">
        <v>33</v>
      </c>
      <c r="G7" s="4">
        <v>0</v>
      </c>
      <c r="H7" s="4">
        <v>0</v>
      </c>
      <c r="I7" s="4">
        <v>0</v>
      </c>
      <c r="J7" s="16">
        <v>23</v>
      </c>
      <c r="K7" s="16">
        <v>10</v>
      </c>
      <c r="L7" s="4">
        <v>175</v>
      </c>
      <c r="M7" s="4">
        <v>175</v>
      </c>
      <c r="N7" s="4">
        <f t="shared" si="0"/>
        <v>753</v>
      </c>
      <c r="O7" s="4">
        <f t="shared" si="1"/>
        <v>447</v>
      </c>
      <c r="P7" s="4">
        <f t="shared" si="2"/>
        <v>1200</v>
      </c>
      <c r="Q7" s="4">
        <f t="shared" si="3"/>
        <v>2464</v>
      </c>
      <c r="R7" s="10"/>
    </row>
    <row r="8" ht="24" customHeight="1" spans="1:18">
      <c r="A8" s="10">
        <v>3</v>
      </c>
      <c r="B8" s="4" t="s">
        <v>102</v>
      </c>
      <c r="C8" s="9">
        <v>2911</v>
      </c>
      <c r="D8" s="4">
        <v>522</v>
      </c>
      <c r="E8" s="4">
        <v>262</v>
      </c>
      <c r="F8" s="4">
        <v>33</v>
      </c>
      <c r="G8" s="4">
        <v>0</v>
      </c>
      <c r="H8" s="4">
        <v>0</v>
      </c>
      <c r="I8" s="4">
        <v>0</v>
      </c>
      <c r="J8" s="16">
        <v>23</v>
      </c>
      <c r="K8" s="16">
        <v>10</v>
      </c>
      <c r="L8" s="4">
        <v>175</v>
      </c>
      <c r="M8" s="4">
        <v>175</v>
      </c>
      <c r="N8" s="4">
        <f t="shared" si="0"/>
        <v>753</v>
      </c>
      <c r="O8" s="4">
        <f t="shared" si="1"/>
        <v>447</v>
      </c>
      <c r="P8" s="4">
        <f t="shared" si="2"/>
        <v>1200</v>
      </c>
      <c r="Q8" s="4">
        <f t="shared" si="3"/>
        <v>2464</v>
      </c>
      <c r="R8" s="10"/>
    </row>
    <row r="9" customFormat="1" ht="24" customHeight="1" spans="1:18">
      <c r="A9" s="4">
        <v>4</v>
      </c>
      <c r="B9" s="4" t="s">
        <v>103</v>
      </c>
      <c r="C9" s="9">
        <v>2911</v>
      </c>
      <c r="D9" s="4">
        <v>522</v>
      </c>
      <c r="E9" s="4">
        <v>262</v>
      </c>
      <c r="F9" s="4">
        <v>33</v>
      </c>
      <c r="G9" s="4">
        <v>0</v>
      </c>
      <c r="H9" s="4">
        <v>0</v>
      </c>
      <c r="I9" s="4">
        <v>0</v>
      </c>
      <c r="J9" s="16">
        <v>23</v>
      </c>
      <c r="K9" s="16">
        <v>10</v>
      </c>
      <c r="L9" s="4">
        <v>175</v>
      </c>
      <c r="M9" s="4">
        <v>175</v>
      </c>
      <c r="N9" s="4">
        <f t="shared" si="0"/>
        <v>753</v>
      </c>
      <c r="O9" s="4">
        <f t="shared" si="1"/>
        <v>447</v>
      </c>
      <c r="P9" s="4">
        <f t="shared" si="2"/>
        <v>1200</v>
      </c>
      <c r="Q9" s="4">
        <f t="shared" si="3"/>
        <v>2464</v>
      </c>
      <c r="R9" s="10"/>
    </row>
    <row r="10" customFormat="1" ht="24" customHeight="1" spans="1:18">
      <c r="A10" s="10">
        <v>5</v>
      </c>
      <c r="B10" s="4" t="s">
        <v>104</v>
      </c>
      <c r="C10" s="9">
        <v>2911</v>
      </c>
      <c r="D10" s="4">
        <v>522</v>
      </c>
      <c r="E10" s="4">
        <v>262</v>
      </c>
      <c r="F10" s="4">
        <v>33</v>
      </c>
      <c r="G10" s="4">
        <v>0</v>
      </c>
      <c r="H10" s="4">
        <v>0</v>
      </c>
      <c r="I10" s="4">
        <v>0</v>
      </c>
      <c r="J10" s="16">
        <v>23</v>
      </c>
      <c r="K10" s="16">
        <v>10</v>
      </c>
      <c r="L10" s="4">
        <v>175</v>
      </c>
      <c r="M10" s="4">
        <v>175</v>
      </c>
      <c r="N10" s="4">
        <f t="shared" si="0"/>
        <v>753</v>
      </c>
      <c r="O10" s="4">
        <f t="shared" si="1"/>
        <v>447</v>
      </c>
      <c r="P10" s="4">
        <f t="shared" si="2"/>
        <v>1200</v>
      </c>
      <c r="Q10" s="4">
        <f t="shared" si="3"/>
        <v>2464</v>
      </c>
      <c r="R10" s="10"/>
    </row>
    <row r="11" ht="24" customHeight="1" spans="1:18">
      <c r="A11" s="10">
        <v>6</v>
      </c>
      <c r="B11" s="4" t="s">
        <v>105</v>
      </c>
      <c r="C11" s="9">
        <v>2911</v>
      </c>
      <c r="D11" s="4">
        <v>522</v>
      </c>
      <c r="E11" s="4">
        <v>262</v>
      </c>
      <c r="F11" s="4">
        <v>33</v>
      </c>
      <c r="G11" s="4">
        <v>0</v>
      </c>
      <c r="H11" s="4">
        <v>0</v>
      </c>
      <c r="I11" s="4">
        <v>0</v>
      </c>
      <c r="J11" s="16">
        <v>23</v>
      </c>
      <c r="K11" s="16">
        <v>10</v>
      </c>
      <c r="L11" s="4">
        <v>175</v>
      </c>
      <c r="M11" s="4">
        <v>175</v>
      </c>
      <c r="N11" s="4">
        <f t="shared" si="0"/>
        <v>753</v>
      </c>
      <c r="O11" s="4">
        <f t="shared" si="1"/>
        <v>447</v>
      </c>
      <c r="P11" s="4">
        <f t="shared" si="2"/>
        <v>1200</v>
      </c>
      <c r="Q11" s="4">
        <f t="shared" si="3"/>
        <v>2464</v>
      </c>
      <c r="R11" s="10"/>
    </row>
    <row r="12" ht="24" customHeight="1" spans="1:18">
      <c r="A12" s="4">
        <v>7</v>
      </c>
      <c r="B12" s="4" t="s">
        <v>106</v>
      </c>
      <c r="C12" s="9">
        <v>2911</v>
      </c>
      <c r="D12" s="4">
        <v>522</v>
      </c>
      <c r="E12" s="4">
        <v>262</v>
      </c>
      <c r="F12" s="4">
        <v>33</v>
      </c>
      <c r="G12" s="4">
        <v>0</v>
      </c>
      <c r="H12" s="4">
        <v>0</v>
      </c>
      <c r="I12" s="4">
        <v>0</v>
      </c>
      <c r="J12" s="16">
        <v>23</v>
      </c>
      <c r="K12" s="16">
        <v>10</v>
      </c>
      <c r="L12" s="4">
        <v>175</v>
      </c>
      <c r="M12" s="4">
        <v>175</v>
      </c>
      <c r="N12" s="4">
        <f t="shared" si="0"/>
        <v>753</v>
      </c>
      <c r="O12" s="4">
        <f t="shared" si="1"/>
        <v>447</v>
      </c>
      <c r="P12" s="4">
        <f t="shared" si="2"/>
        <v>1200</v>
      </c>
      <c r="Q12" s="4">
        <f t="shared" si="3"/>
        <v>2464</v>
      </c>
      <c r="R12" s="10"/>
    </row>
    <row r="13" ht="24" customHeight="1" spans="1:18">
      <c r="A13" s="10">
        <v>8</v>
      </c>
      <c r="B13" s="4" t="s">
        <v>107</v>
      </c>
      <c r="C13" s="9">
        <v>2911</v>
      </c>
      <c r="D13" s="4">
        <v>522</v>
      </c>
      <c r="E13" s="4">
        <v>262</v>
      </c>
      <c r="F13" s="4">
        <v>33</v>
      </c>
      <c r="G13" s="4">
        <v>0</v>
      </c>
      <c r="H13" s="4">
        <v>0</v>
      </c>
      <c r="I13" s="4">
        <v>0</v>
      </c>
      <c r="J13" s="16">
        <v>23</v>
      </c>
      <c r="K13" s="16">
        <v>10</v>
      </c>
      <c r="L13" s="4">
        <v>175</v>
      </c>
      <c r="M13" s="4">
        <v>175</v>
      </c>
      <c r="N13" s="4">
        <f t="shared" si="0"/>
        <v>753</v>
      </c>
      <c r="O13" s="4">
        <f t="shared" si="1"/>
        <v>447</v>
      </c>
      <c r="P13" s="4">
        <f t="shared" si="2"/>
        <v>1200</v>
      </c>
      <c r="Q13" s="4">
        <f t="shared" si="3"/>
        <v>2464</v>
      </c>
      <c r="R13" s="10"/>
    </row>
    <row r="14" ht="24" customHeight="1" spans="1:18">
      <c r="A14" s="10">
        <v>9</v>
      </c>
      <c r="B14" s="4" t="s">
        <v>108</v>
      </c>
      <c r="C14" s="9">
        <v>2911</v>
      </c>
      <c r="D14" s="4">
        <v>522</v>
      </c>
      <c r="E14" s="4">
        <v>262</v>
      </c>
      <c r="F14" s="4">
        <v>33</v>
      </c>
      <c r="G14" s="4">
        <v>0</v>
      </c>
      <c r="H14" s="4">
        <v>0</v>
      </c>
      <c r="I14" s="4">
        <v>0</v>
      </c>
      <c r="J14" s="16">
        <v>23</v>
      </c>
      <c r="K14" s="16">
        <v>10</v>
      </c>
      <c r="L14" s="4">
        <v>175</v>
      </c>
      <c r="M14" s="4">
        <v>175</v>
      </c>
      <c r="N14" s="4">
        <f t="shared" si="0"/>
        <v>753</v>
      </c>
      <c r="O14" s="4">
        <f t="shared" si="1"/>
        <v>447</v>
      </c>
      <c r="P14" s="4">
        <f t="shared" si="2"/>
        <v>1200</v>
      </c>
      <c r="Q14" s="4">
        <f t="shared" si="3"/>
        <v>2464</v>
      </c>
      <c r="R14" s="10"/>
    </row>
    <row r="15" ht="24" customHeight="1" spans="1:18">
      <c r="A15" s="4">
        <v>10</v>
      </c>
      <c r="B15" s="4" t="s">
        <v>109</v>
      </c>
      <c r="C15" s="9">
        <v>2911</v>
      </c>
      <c r="D15" s="4">
        <v>522</v>
      </c>
      <c r="E15" s="4">
        <v>262</v>
      </c>
      <c r="F15" s="4">
        <v>33</v>
      </c>
      <c r="G15" s="4">
        <v>0</v>
      </c>
      <c r="H15" s="4">
        <v>0</v>
      </c>
      <c r="I15" s="4">
        <v>0</v>
      </c>
      <c r="J15" s="16">
        <v>23</v>
      </c>
      <c r="K15" s="16">
        <v>10</v>
      </c>
      <c r="L15" s="4">
        <v>175</v>
      </c>
      <c r="M15" s="4">
        <v>175</v>
      </c>
      <c r="N15" s="4">
        <f t="shared" si="0"/>
        <v>753</v>
      </c>
      <c r="O15" s="4">
        <f t="shared" si="1"/>
        <v>447</v>
      </c>
      <c r="P15" s="4">
        <f t="shared" si="2"/>
        <v>1200</v>
      </c>
      <c r="Q15" s="4">
        <f t="shared" si="3"/>
        <v>2464</v>
      </c>
      <c r="R15" s="10"/>
    </row>
    <row r="16" ht="24" customHeight="1" spans="1:18">
      <c r="A16" s="10">
        <v>11</v>
      </c>
      <c r="B16" s="4" t="s">
        <v>110</v>
      </c>
      <c r="C16" s="9">
        <v>2911</v>
      </c>
      <c r="D16" s="4">
        <v>522</v>
      </c>
      <c r="E16" s="4">
        <v>262</v>
      </c>
      <c r="F16" s="4">
        <v>33</v>
      </c>
      <c r="G16" s="4">
        <v>0</v>
      </c>
      <c r="H16" s="4">
        <v>0</v>
      </c>
      <c r="I16" s="4">
        <v>0</v>
      </c>
      <c r="J16" s="16">
        <v>23</v>
      </c>
      <c r="K16" s="16">
        <v>10</v>
      </c>
      <c r="L16" s="4">
        <v>175</v>
      </c>
      <c r="M16" s="4">
        <v>175</v>
      </c>
      <c r="N16" s="4">
        <f t="shared" si="0"/>
        <v>753</v>
      </c>
      <c r="O16" s="4">
        <f t="shared" si="1"/>
        <v>447</v>
      </c>
      <c r="P16" s="4">
        <f t="shared" si="2"/>
        <v>1200</v>
      </c>
      <c r="Q16" s="4">
        <f t="shared" si="3"/>
        <v>2464</v>
      </c>
      <c r="R16" s="10"/>
    </row>
    <row r="17" ht="24" customHeight="1" spans="1:18">
      <c r="A17" s="10">
        <v>12</v>
      </c>
      <c r="B17" s="4" t="s">
        <v>111</v>
      </c>
      <c r="C17" s="9">
        <v>2911</v>
      </c>
      <c r="D17" s="4">
        <v>522</v>
      </c>
      <c r="E17" s="4">
        <v>262</v>
      </c>
      <c r="F17" s="4">
        <v>33</v>
      </c>
      <c r="G17" s="4">
        <v>0</v>
      </c>
      <c r="H17" s="4">
        <v>0</v>
      </c>
      <c r="I17" s="4">
        <v>0</v>
      </c>
      <c r="J17" s="16">
        <v>23</v>
      </c>
      <c r="K17" s="16">
        <v>10</v>
      </c>
      <c r="L17" s="4">
        <v>175</v>
      </c>
      <c r="M17" s="4">
        <v>175</v>
      </c>
      <c r="N17" s="4">
        <f t="shared" si="0"/>
        <v>753</v>
      </c>
      <c r="O17" s="4">
        <f t="shared" si="1"/>
        <v>447</v>
      </c>
      <c r="P17" s="4">
        <f t="shared" si="2"/>
        <v>1200</v>
      </c>
      <c r="Q17" s="4">
        <f t="shared" si="3"/>
        <v>2464</v>
      </c>
      <c r="R17" s="10"/>
    </row>
    <row r="18" ht="24" customHeight="1" spans="1:18">
      <c r="A18" s="4">
        <v>13</v>
      </c>
      <c r="B18" s="4" t="s">
        <v>112</v>
      </c>
      <c r="C18" s="9">
        <v>2911</v>
      </c>
      <c r="D18" s="4">
        <v>522</v>
      </c>
      <c r="E18" s="4">
        <v>262</v>
      </c>
      <c r="F18" s="4">
        <v>33</v>
      </c>
      <c r="G18" s="4">
        <v>0</v>
      </c>
      <c r="H18" s="4">
        <v>0</v>
      </c>
      <c r="I18" s="4">
        <v>0</v>
      </c>
      <c r="J18" s="16">
        <v>23</v>
      </c>
      <c r="K18" s="16">
        <v>10</v>
      </c>
      <c r="L18" s="4">
        <v>175</v>
      </c>
      <c r="M18" s="4">
        <v>175</v>
      </c>
      <c r="N18" s="4">
        <f t="shared" si="0"/>
        <v>753</v>
      </c>
      <c r="O18" s="4">
        <f t="shared" si="1"/>
        <v>447</v>
      </c>
      <c r="P18" s="4">
        <f t="shared" si="2"/>
        <v>1200</v>
      </c>
      <c r="Q18" s="4">
        <f t="shared" si="3"/>
        <v>2464</v>
      </c>
      <c r="R18" s="10"/>
    </row>
    <row r="19" ht="24" customHeight="1" spans="1:18">
      <c r="A19" s="10">
        <v>14</v>
      </c>
      <c r="B19" s="4" t="s">
        <v>113</v>
      </c>
      <c r="C19" s="9">
        <v>2911</v>
      </c>
      <c r="D19" s="4">
        <v>522</v>
      </c>
      <c r="E19" s="4">
        <v>262</v>
      </c>
      <c r="F19" s="4">
        <v>33</v>
      </c>
      <c r="G19" s="4">
        <v>0</v>
      </c>
      <c r="H19" s="4">
        <v>0</v>
      </c>
      <c r="I19" s="4">
        <v>0</v>
      </c>
      <c r="J19" s="16">
        <v>23</v>
      </c>
      <c r="K19" s="16">
        <v>10</v>
      </c>
      <c r="L19" s="4">
        <v>175</v>
      </c>
      <c r="M19" s="4">
        <v>175</v>
      </c>
      <c r="N19" s="4">
        <f t="shared" si="0"/>
        <v>753</v>
      </c>
      <c r="O19" s="4">
        <f t="shared" si="1"/>
        <v>447</v>
      </c>
      <c r="P19" s="4">
        <f t="shared" si="2"/>
        <v>1200</v>
      </c>
      <c r="Q19" s="4">
        <f t="shared" si="3"/>
        <v>2464</v>
      </c>
      <c r="R19" s="10"/>
    </row>
    <row r="20" ht="24" customHeight="1" spans="1:18">
      <c r="A20" s="11"/>
      <c r="B20" s="10" t="s">
        <v>8</v>
      </c>
      <c r="C20" s="10">
        <f>SUM(C6:C19)</f>
        <v>40754</v>
      </c>
      <c r="D20" s="10">
        <f t="shared" ref="C20:Q20" si="4">SUM(D6:D19)</f>
        <v>7308</v>
      </c>
      <c r="E20" s="10">
        <f t="shared" si="4"/>
        <v>3668</v>
      </c>
      <c r="F20" s="10">
        <f t="shared" si="4"/>
        <v>462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322</v>
      </c>
      <c r="K20" s="10">
        <f t="shared" si="4"/>
        <v>140</v>
      </c>
      <c r="L20" s="10">
        <f t="shared" si="4"/>
        <v>2450</v>
      </c>
      <c r="M20" s="10">
        <f t="shared" si="4"/>
        <v>2450</v>
      </c>
      <c r="N20" s="10">
        <f t="shared" si="4"/>
        <v>10542</v>
      </c>
      <c r="O20" s="10">
        <f t="shared" si="4"/>
        <v>6258</v>
      </c>
      <c r="P20" s="10">
        <f t="shared" si="4"/>
        <v>16800</v>
      </c>
      <c r="Q20" s="10">
        <f t="shared" si="4"/>
        <v>34496</v>
      </c>
      <c r="R20" s="10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14583333333333" right="0.314583333333333" top="0.511805555555556" bottom="0.432638888888889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117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2021.08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30" customHeight="1" spans="1:7">
      <c r="A5" s="23">
        <v>2</v>
      </c>
      <c r="B5" s="24">
        <v>2021.08</v>
      </c>
      <c r="C5" s="23" t="s">
        <v>11</v>
      </c>
      <c r="D5" s="23" t="s">
        <v>94</v>
      </c>
      <c r="E5" s="23" t="s">
        <v>115</v>
      </c>
      <c r="F5" s="23">
        <f>'08明细'!C20</f>
        <v>43204</v>
      </c>
      <c r="G5" s="23"/>
    </row>
    <row r="6" s="20" customFormat="1" ht="30" customHeight="1" spans="1:7">
      <c r="A6" s="23">
        <v>3</v>
      </c>
      <c r="B6" s="24">
        <v>2021.08</v>
      </c>
      <c r="C6" s="23" t="s">
        <v>16</v>
      </c>
      <c r="D6" s="23" t="s">
        <v>94</v>
      </c>
      <c r="E6" s="26" t="s">
        <v>118</v>
      </c>
      <c r="F6" s="23">
        <f>'08明细'!N20</f>
        <v>8092</v>
      </c>
      <c r="G6" s="26"/>
    </row>
    <row r="7" s="20" customFormat="1" ht="30" customHeight="1" spans="1:7">
      <c r="A7" s="23" t="s">
        <v>8</v>
      </c>
      <c r="B7" s="23"/>
      <c r="C7" s="23"/>
      <c r="D7" s="23"/>
      <c r="E7" s="23"/>
      <c r="F7" s="23">
        <f>SUM(F4:F6)</f>
        <v>52494.4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32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3" t="s">
        <v>33</v>
      </c>
      <c r="C4" s="23" t="s">
        <v>14</v>
      </c>
      <c r="D4" s="23" t="s">
        <v>12</v>
      </c>
      <c r="E4" s="23" t="s">
        <v>34</v>
      </c>
      <c r="F4" s="23">
        <f>80*6*1.07</f>
        <v>513.6</v>
      </c>
      <c r="G4" s="23" t="s">
        <v>35</v>
      </c>
    </row>
    <row r="5" s="20" customFormat="1" ht="30" customHeight="1" spans="1:7">
      <c r="A5" s="23">
        <v>2</v>
      </c>
      <c r="B5" s="23" t="s">
        <v>33</v>
      </c>
      <c r="C5" s="23" t="s">
        <v>11</v>
      </c>
      <c r="D5" s="23" t="s">
        <v>12</v>
      </c>
      <c r="E5" s="23" t="s">
        <v>36</v>
      </c>
      <c r="F5" s="23">
        <f>1800*6</f>
        <v>10800</v>
      </c>
      <c r="G5" s="23"/>
    </row>
    <row r="6" s="20" customFormat="1" ht="30" customHeight="1" spans="1:7">
      <c r="A6" s="23">
        <v>3</v>
      </c>
      <c r="B6" s="23" t="s">
        <v>33</v>
      </c>
      <c r="C6" s="23" t="s">
        <v>16</v>
      </c>
      <c r="D6" s="23" t="s">
        <v>12</v>
      </c>
      <c r="E6" s="26" t="s">
        <v>37</v>
      </c>
      <c r="F6" s="23">
        <f>832*6</f>
        <v>4992</v>
      </c>
      <c r="G6" s="26" t="s">
        <v>38</v>
      </c>
    </row>
    <row r="7" s="20" customFormat="1" ht="30" customHeight="1" spans="1:7">
      <c r="A7" s="23">
        <v>4</v>
      </c>
      <c r="B7" s="23" t="s">
        <v>39</v>
      </c>
      <c r="C7" s="23" t="s">
        <v>40</v>
      </c>
      <c r="D7" s="23" t="s">
        <v>12</v>
      </c>
      <c r="E7" s="23" t="s">
        <v>41</v>
      </c>
      <c r="F7" s="23">
        <v>200</v>
      </c>
      <c r="G7" s="23"/>
    </row>
    <row r="8" s="20" customFormat="1" ht="30" customHeight="1" spans="1:7">
      <c r="A8" s="23"/>
      <c r="B8" s="23" t="s">
        <v>42</v>
      </c>
      <c r="C8" s="23" t="s">
        <v>43</v>
      </c>
      <c r="D8" s="23">
        <v>1</v>
      </c>
      <c r="E8" s="23" t="s">
        <v>44</v>
      </c>
      <c r="F8" s="23">
        <v>3720</v>
      </c>
      <c r="G8" s="23"/>
    </row>
    <row r="9" s="20" customFormat="1" ht="30" customHeight="1" spans="1:7">
      <c r="A9" s="23" t="s">
        <v>8</v>
      </c>
      <c r="B9" s="23"/>
      <c r="C9" s="23"/>
      <c r="D9" s="23"/>
      <c r="E9" s="23"/>
      <c r="F9" s="23">
        <f>SUM(F4:F8)</f>
        <v>20225.6</v>
      </c>
      <c r="G9" s="23"/>
    </row>
    <row r="10" s="20" customFormat="1" ht="25" customHeight="1" spans="2:5">
      <c r="B10" s="20" t="s">
        <v>22</v>
      </c>
      <c r="E10" s="20" t="s">
        <v>23</v>
      </c>
    </row>
    <row r="11" s="20" customFormat="1" ht="25" customHeight="1" spans="2:5">
      <c r="B11" s="20" t="s">
        <v>24</v>
      </c>
      <c r="E11" s="20" t="s">
        <v>24</v>
      </c>
    </row>
    <row r="12" s="20" customFormat="1" ht="25" customHeight="1" spans="1:2">
      <c r="A12" s="20" t="s">
        <v>25</v>
      </c>
      <c r="B12" s="20" t="s">
        <v>26</v>
      </c>
    </row>
    <row r="13" s="20" customFormat="1" ht="25" customHeight="1" spans="1:2">
      <c r="A13" s="20" t="s">
        <v>27</v>
      </c>
      <c r="B13" s="20" t="s">
        <v>28</v>
      </c>
    </row>
    <row r="14" s="20" customFormat="1" ht="25" customHeight="1" spans="1:2">
      <c r="A14" s="20" t="s">
        <v>29</v>
      </c>
      <c r="B14" s="58" t="s">
        <v>30</v>
      </c>
    </row>
  </sheetData>
  <mergeCells count="3">
    <mergeCell ref="A1:G1"/>
    <mergeCell ref="A2:D2"/>
    <mergeCell ref="F2:G2"/>
  </mergeCells>
  <pageMargins left="0.66875" right="0.590277777777778" top="0.865972222222222" bottom="1" header="0.5" footer="0.5"/>
  <pageSetup paperSize="9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opLeftCell="A7" workbookViewId="0">
      <selection activeCell="A7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50</v>
      </c>
      <c r="E3" s="4"/>
      <c r="F3" s="4" t="s">
        <v>51</v>
      </c>
      <c r="G3" s="4"/>
      <c r="H3" s="4" t="s">
        <v>52</v>
      </c>
      <c r="I3" s="4"/>
      <c r="J3" s="4" t="s">
        <v>53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3086</v>
      </c>
      <c r="D6" s="4">
        <v>522</v>
      </c>
      <c r="E6" s="4">
        <v>262</v>
      </c>
      <c r="F6" s="4">
        <v>33</v>
      </c>
      <c r="G6" s="4">
        <v>0</v>
      </c>
      <c r="H6" s="4">
        <v>0</v>
      </c>
      <c r="I6" s="4">
        <v>0</v>
      </c>
      <c r="J6" s="16">
        <v>23</v>
      </c>
      <c r="K6" s="16">
        <v>10</v>
      </c>
      <c r="L6" s="4">
        <v>0</v>
      </c>
      <c r="M6" s="4">
        <v>0</v>
      </c>
      <c r="N6" s="4">
        <f t="shared" ref="N6:N19" si="0">D6+F6+H6+J6+L6</f>
        <v>578</v>
      </c>
      <c r="O6" s="4">
        <f t="shared" ref="O6:O19" si="1">E6+G6+I6+K6+M6</f>
        <v>272</v>
      </c>
      <c r="P6" s="4">
        <f t="shared" ref="P6:P19" si="2">N6+O6</f>
        <v>850</v>
      </c>
      <c r="Q6" s="4">
        <f t="shared" ref="Q6:Q19" si="3">C6-O6</f>
        <v>2814</v>
      </c>
      <c r="R6" s="4"/>
    </row>
    <row r="7" ht="24" customHeight="1" spans="1:18">
      <c r="A7" s="10">
        <v>2</v>
      </c>
      <c r="B7" s="4" t="s">
        <v>101</v>
      </c>
      <c r="C7" s="9">
        <v>3086</v>
      </c>
      <c r="D7" s="4">
        <v>522</v>
      </c>
      <c r="E7" s="4">
        <v>262</v>
      </c>
      <c r="F7" s="4">
        <v>33</v>
      </c>
      <c r="G7" s="4">
        <v>0</v>
      </c>
      <c r="H7" s="4">
        <v>0</v>
      </c>
      <c r="I7" s="4">
        <v>0</v>
      </c>
      <c r="J7" s="16">
        <v>23</v>
      </c>
      <c r="K7" s="16">
        <v>10</v>
      </c>
      <c r="L7" s="4">
        <v>0</v>
      </c>
      <c r="M7" s="4">
        <v>0</v>
      </c>
      <c r="N7" s="4">
        <f t="shared" si="0"/>
        <v>578</v>
      </c>
      <c r="O7" s="4">
        <f t="shared" si="1"/>
        <v>272</v>
      </c>
      <c r="P7" s="4">
        <f t="shared" si="2"/>
        <v>850</v>
      </c>
      <c r="Q7" s="4">
        <f t="shared" si="3"/>
        <v>2814</v>
      </c>
      <c r="R7" s="10"/>
    </row>
    <row r="8" ht="24" customHeight="1" spans="1:18">
      <c r="A8" s="10">
        <v>3</v>
      </c>
      <c r="B8" s="4" t="s">
        <v>102</v>
      </c>
      <c r="C8" s="9">
        <v>3086</v>
      </c>
      <c r="D8" s="4">
        <v>522</v>
      </c>
      <c r="E8" s="4">
        <v>262</v>
      </c>
      <c r="F8" s="4">
        <v>33</v>
      </c>
      <c r="G8" s="4">
        <v>0</v>
      </c>
      <c r="H8" s="4">
        <v>0</v>
      </c>
      <c r="I8" s="4">
        <v>0</v>
      </c>
      <c r="J8" s="16">
        <v>23</v>
      </c>
      <c r="K8" s="16">
        <v>10</v>
      </c>
      <c r="L8" s="4">
        <v>0</v>
      </c>
      <c r="M8" s="4">
        <v>0</v>
      </c>
      <c r="N8" s="4">
        <f t="shared" si="0"/>
        <v>578</v>
      </c>
      <c r="O8" s="4">
        <f t="shared" si="1"/>
        <v>272</v>
      </c>
      <c r="P8" s="4">
        <f t="shared" si="2"/>
        <v>850</v>
      </c>
      <c r="Q8" s="4">
        <f t="shared" si="3"/>
        <v>2814</v>
      </c>
      <c r="R8" s="10"/>
    </row>
    <row r="9" customFormat="1" ht="24" customHeight="1" spans="1:18">
      <c r="A9" s="4">
        <v>4</v>
      </c>
      <c r="B9" s="4" t="s">
        <v>103</v>
      </c>
      <c r="C9" s="9">
        <v>3086</v>
      </c>
      <c r="D9" s="4">
        <v>522</v>
      </c>
      <c r="E9" s="4">
        <v>262</v>
      </c>
      <c r="F9" s="4">
        <v>33</v>
      </c>
      <c r="G9" s="4">
        <v>0</v>
      </c>
      <c r="H9" s="4">
        <v>0</v>
      </c>
      <c r="I9" s="4">
        <v>0</v>
      </c>
      <c r="J9" s="16">
        <v>23</v>
      </c>
      <c r="K9" s="16">
        <v>10</v>
      </c>
      <c r="L9" s="4">
        <v>0</v>
      </c>
      <c r="M9" s="4">
        <v>0</v>
      </c>
      <c r="N9" s="4">
        <f t="shared" si="0"/>
        <v>578</v>
      </c>
      <c r="O9" s="4">
        <f t="shared" si="1"/>
        <v>272</v>
      </c>
      <c r="P9" s="4">
        <f t="shared" si="2"/>
        <v>850</v>
      </c>
      <c r="Q9" s="4">
        <f t="shared" si="3"/>
        <v>2814</v>
      </c>
      <c r="R9" s="10"/>
    </row>
    <row r="10" customFormat="1" ht="24" customHeight="1" spans="1:18">
      <c r="A10" s="10">
        <v>5</v>
      </c>
      <c r="B10" s="4" t="s">
        <v>104</v>
      </c>
      <c r="C10" s="9">
        <v>3086</v>
      </c>
      <c r="D10" s="4">
        <v>522</v>
      </c>
      <c r="E10" s="4">
        <v>262</v>
      </c>
      <c r="F10" s="4">
        <v>33</v>
      </c>
      <c r="G10" s="4">
        <v>0</v>
      </c>
      <c r="H10" s="4">
        <v>0</v>
      </c>
      <c r="I10" s="4">
        <v>0</v>
      </c>
      <c r="J10" s="16">
        <v>23</v>
      </c>
      <c r="K10" s="16">
        <v>10</v>
      </c>
      <c r="L10" s="4">
        <v>0</v>
      </c>
      <c r="M10" s="4">
        <v>0</v>
      </c>
      <c r="N10" s="4">
        <f t="shared" si="0"/>
        <v>578</v>
      </c>
      <c r="O10" s="4">
        <f t="shared" si="1"/>
        <v>272</v>
      </c>
      <c r="P10" s="4">
        <f t="shared" si="2"/>
        <v>850</v>
      </c>
      <c r="Q10" s="4">
        <f t="shared" si="3"/>
        <v>2814</v>
      </c>
      <c r="R10" s="10"/>
    </row>
    <row r="11" ht="24" customHeight="1" spans="1:18">
      <c r="A11" s="10">
        <v>6</v>
      </c>
      <c r="B11" s="4" t="s">
        <v>105</v>
      </c>
      <c r="C11" s="9">
        <v>3086</v>
      </c>
      <c r="D11" s="4">
        <v>522</v>
      </c>
      <c r="E11" s="4">
        <v>262</v>
      </c>
      <c r="F11" s="4">
        <v>33</v>
      </c>
      <c r="G11" s="4">
        <v>0</v>
      </c>
      <c r="H11" s="4">
        <v>0</v>
      </c>
      <c r="I11" s="4">
        <v>0</v>
      </c>
      <c r="J11" s="16">
        <v>23</v>
      </c>
      <c r="K11" s="16">
        <v>10</v>
      </c>
      <c r="L11" s="4">
        <v>0</v>
      </c>
      <c r="M11" s="4">
        <v>0</v>
      </c>
      <c r="N11" s="4">
        <f t="shared" si="0"/>
        <v>578</v>
      </c>
      <c r="O11" s="4">
        <f t="shared" si="1"/>
        <v>272</v>
      </c>
      <c r="P11" s="4">
        <f t="shared" si="2"/>
        <v>850</v>
      </c>
      <c r="Q11" s="4">
        <f t="shared" si="3"/>
        <v>2814</v>
      </c>
      <c r="R11" s="10"/>
    </row>
    <row r="12" ht="24" customHeight="1" spans="1:18">
      <c r="A12" s="4">
        <v>7</v>
      </c>
      <c r="B12" s="4" t="s">
        <v>106</v>
      </c>
      <c r="C12" s="9">
        <v>3086</v>
      </c>
      <c r="D12" s="4">
        <v>522</v>
      </c>
      <c r="E12" s="4">
        <v>262</v>
      </c>
      <c r="F12" s="4">
        <v>33</v>
      </c>
      <c r="G12" s="4">
        <v>0</v>
      </c>
      <c r="H12" s="4">
        <v>0</v>
      </c>
      <c r="I12" s="4">
        <v>0</v>
      </c>
      <c r="J12" s="16">
        <v>23</v>
      </c>
      <c r="K12" s="16">
        <v>10</v>
      </c>
      <c r="L12" s="4">
        <v>0</v>
      </c>
      <c r="M12" s="4">
        <v>0</v>
      </c>
      <c r="N12" s="4">
        <f t="shared" si="0"/>
        <v>578</v>
      </c>
      <c r="O12" s="4">
        <f t="shared" si="1"/>
        <v>272</v>
      </c>
      <c r="P12" s="4">
        <f t="shared" si="2"/>
        <v>850</v>
      </c>
      <c r="Q12" s="4">
        <f t="shared" si="3"/>
        <v>2814</v>
      </c>
      <c r="R12" s="10"/>
    </row>
    <row r="13" ht="24" customHeight="1" spans="1:18">
      <c r="A13" s="10">
        <v>8</v>
      </c>
      <c r="B13" s="4" t="s">
        <v>107</v>
      </c>
      <c r="C13" s="9">
        <v>3086</v>
      </c>
      <c r="D13" s="4">
        <v>522</v>
      </c>
      <c r="E13" s="4">
        <v>262</v>
      </c>
      <c r="F13" s="4">
        <v>33</v>
      </c>
      <c r="G13" s="4">
        <v>0</v>
      </c>
      <c r="H13" s="4">
        <v>0</v>
      </c>
      <c r="I13" s="4">
        <v>0</v>
      </c>
      <c r="J13" s="16">
        <v>23</v>
      </c>
      <c r="K13" s="16">
        <v>10</v>
      </c>
      <c r="L13" s="4">
        <v>0</v>
      </c>
      <c r="M13" s="4">
        <v>0</v>
      </c>
      <c r="N13" s="4">
        <f t="shared" si="0"/>
        <v>578</v>
      </c>
      <c r="O13" s="4">
        <f t="shared" si="1"/>
        <v>272</v>
      </c>
      <c r="P13" s="4">
        <f t="shared" si="2"/>
        <v>850</v>
      </c>
      <c r="Q13" s="4">
        <f t="shared" si="3"/>
        <v>2814</v>
      </c>
      <c r="R13" s="10"/>
    </row>
    <row r="14" ht="24" customHeight="1" spans="1:18">
      <c r="A14" s="10">
        <v>9</v>
      </c>
      <c r="B14" s="4" t="s">
        <v>108</v>
      </c>
      <c r="C14" s="9">
        <v>3086</v>
      </c>
      <c r="D14" s="4">
        <v>522</v>
      </c>
      <c r="E14" s="4">
        <v>262</v>
      </c>
      <c r="F14" s="4">
        <v>33</v>
      </c>
      <c r="G14" s="4">
        <v>0</v>
      </c>
      <c r="H14" s="4">
        <v>0</v>
      </c>
      <c r="I14" s="4">
        <v>0</v>
      </c>
      <c r="J14" s="16">
        <v>23</v>
      </c>
      <c r="K14" s="16">
        <v>10</v>
      </c>
      <c r="L14" s="4">
        <v>0</v>
      </c>
      <c r="M14" s="4">
        <v>0</v>
      </c>
      <c r="N14" s="4">
        <f t="shared" si="0"/>
        <v>578</v>
      </c>
      <c r="O14" s="4">
        <f t="shared" si="1"/>
        <v>272</v>
      </c>
      <c r="P14" s="4">
        <f t="shared" si="2"/>
        <v>850</v>
      </c>
      <c r="Q14" s="4">
        <f t="shared" si="3"/>
        <v>2814</v>
      </c>
      <c r="R14" s="10"/>
    </row>
    <row r="15" ht="24" customHeight="1" spans="1:18">
      <c r="A15" s="4">
        <v>10</v>
      </c>
      <c r="B15" s="4" t="s">
        <v>109</v>
      </c>
      <c r="C15" s="9">
        <v>3086</v>
      </c>
      <c r="D15" s="4">
        <v>522</v>
      </c>
      <c r="E15" s="4">
        <v>262</v>
      </c>
      <c r="F15" s="4">
        <v>33</v>
      </c>
      <c r="G15" s="4">
        <v>0</v>
      </c>
      <c r="H15" s="4">
        <v>0</v>
      </c>
      <c r="I15" s="4">
        <v>0</v>
      </c>
      <c r="J15" s="16">
        <v>23</v>
      </c>
      <c r="K15" s="16">
        <v>10</v>
      </c>
      <c r="L15" s="4">
        <v>0</v>
      </c>
      <c r="M15" s="4">
        <v>0</v>
      </c>
      <c r="N15" s="4">
        <f t="shared" si="0"/>
        <v>578</v>
      </c>
      <c r="O15" s="4">
        <f t="shared" si="1"/>
        <v>272</v>
      </c>
      <c r="P15" s="4">
        <f t="shared" si="2"/>
        <v>850</v>
      </c>
      <c r="Q15" s="4">
        <f t="shared" si="3"/>
        <v>2814</v>
      </c>
      <c r="R15" s="10"/>
    </row>
    <row r="16" ht="24" customHeight="1" spans="1:18">
      <c r="A16" s="10">
        <v>11</v>
      </c>
      <c r="B16" s="4" t="s">
        <v>110</v>
      </c>
      <c r="C16" s="9">
        <v>3086</v>
      </c>
      <c r="D16" s="4">
        <v>522</v>
      </c>
      <c r="E16" s="4">
        <v>262</v>
      </c>
      <c r="F16" s="4">
        <v>33</v>
      </c>
      <c r="G16" s="4">
        <v>0</v>
      </c>
      <c r="H16" s="4">
        <v>0</v>
      </c>
      <c r="I16" s="4">
        <v>0</v>
      </c>
      <c r="J16" s="16">
        <v>23</v>
      </c>
      <c r="K16" s="16">
        <v>10</v>
      </c>
      <c r="L16" s="4">
        <v>0</v>
      </c>
      <c r="M16" s="4">
        <v>0</v>
      </c>
      <c r="N16" s="4">
        <f t="shared" si="0"/>
        <v>578</v>
      </c>
      <c r="O16" s="4">
        <f t="shared" si="1"/>
        <v>272</v>
      </c>
      <c r="P16" s="4">
        <f t="shared" si="2"/>
        <v>850</v>
      </c>
      <c r="Q16" s="4">
        <f t="shared" si="3"/>
        <v>2814</v>
      </c>
      <c r="R16" s="10"/>
    </row>
    <row r="17" ht="24" customHeight="1" spans="1:18">
      <c r="A17" s="10">
        <v>12</v>
      </c>
      <c r="B17" s="4" t="s">
        <v>111</v>
      </c>
      <c r="C17" s="9">
        <v>3086</v>
      </c>
      <c r="D17" s="4">
        <v>522</v>
      </c>
      <c r="E17" s="4">
        <v>262</v>
      </c>
      <c r="F17" s="4">
        <v>33</v>
      </c>
      <c r="G17" s="4">
        <v>0</v>
      </c>
      <c r="H17" s="4">
        <v>0</v>
      </c>
      <c r="I17" s="4">
        <v>0</v>
      </c>
      <c r="J17" s="16">
        <v>23</v>
      </c>
      <c r="K17" s="16">
        <v>10</v>
      </c>
      <c r="L17" s="4">
        <v>0</v>
      </c>
      <c r="M17" s="4">
        <v>0</v>
      </c>
      <c r="N17" s="4">
        <f t="shared" si="0"/>
        <v>578</v>
      </c>
      <c r="O17" s="4">
        <f t="shared" si="1"/>
        <v>272</v>
      </c>
      <c r="P17" s="4">
        <f t="shared" si="2"/>
        <v>850</v>
      </c>
      <c r="Q17" s="4">
        <f t="shared" si="3"/>
        <v>2814</v>
      </c>
      <c r="R17" s="10"/>
    </row>
    <row r="18" ht="24" customHeight="1" spans="1:18">
      <c r="A18" s="4">
        <v>13</v>
      </c>
      <c r="B18" s="4" t="s">
        <v>112</v>
      </c>
      <c r="C18" s="9">
        <v>3086</v>
      </c>
      <c r="D18" s="4">
        <v>522</v>
      </c>
      <c r="E18" s="4">
        <v>262</v>
      </c>
      <c r="F18" s="4">
        <v>33</v>
      </c>
      <c r="G18" s="4">
        <v>0</v>
      </c>
      <c r="H18" s="4">
        <v>0</v>
      </c>
      <c r="I18" s="4">
        <v>0</v>
      </c>
      <c r="J18" s="16">
        <v>23</v>
      </c>
      <c r="K18" s="16">
        <v>10</v>
      </c>
      <c r="L18" s="4">
        <v>0</v>
      </c>
      <c r="M18" s="4">
        <v>0</v>
      </c>
      <c r="N18" s="4">
        <f t="shared" si="0"/>
        <v>578</v>
      </c>
      <c r="O18" s="4">
        <f t="shared" si="1"/>
        <v>272</v>
      </c>
      <c r="P18" s="4">
        <f t="shared" si="2"/>
        <v>850</v>
      </c>
      <c r="Q18" s="4">
        <f t="shared" si="3"/>
        <v>2814</v>
      </c>
      <c r="R18" s="10"/>
    </row>
    <row r="19" ht="24" customHeight="1" spans="1:18">
      <c r="A19" s="10">
        <v>14</v>
      </c>
      <c r="B19" s="4" t="s">
        <v>113</v>
      </c>
      <c r="C19" s="9">
        <v>3086</v>
      </c>
      <c r="D19" s="4">
        <v>522</v>
      </c>
      <c r="E19" s="4">
        <v>262</v>
      </c>
      <c r="F19" s="4">
        <v>33</v>
      </c>
      <c r="G19" s="4">
        <v>0</v>
      </c>
      <c r="H19" s="4">
        <v>0</v>
      </c>
      <c r="I19" s="4">
        <v>0</v>
      </c>
      <c r="J19" s="16">
        <v>23</v>
      </c>
      <c r="K19" s="16">
        <v>10</v>
      </c>
      <c r="L19" s="4">
        <v>0</v>
      </c>
      <c r="M19" s="4">
        <v>0</v>
      </c>
      <c r="N19" s="4">
        <f t="shared" si="0"/>
        <v>578</v>
      </c>
      <c r="O19" s="4">
        <f t="shared" si="1"/>
        <v>272</v>
      </c>
      <c r="P19" s="4">
        <f t="shared" si="2"/>
        <v>850</v>
      </c>
      <c r="Q19" s="4">
        <f t="shared" si="3"/>
        <v>2814</v>
      </c>
      <c r="R19" s="10"/>
    </row>
    <row r="20" ht="24" customHeight="1" spans="1:18">
      <c r="A20" s="11"/>
      <c r="B20" s="10" t="s">
        <v>8</v>
      </c>
      <c r="C20" s="10">
        <f t="shared" ref="C20:Q20" si="4">SUM(C6:C19)</f>
        <v>43204</v>
      </c>
      <c r="D20" s="10">
        <f t="shared" si="4"/>
        <v>7308</v>
      </c>
      <c r="E20" s="10">
        <f t="shared" si="4"/>
        <v>3668</v>
      </c>
      <c r="F20" s="10">
        <f t="shared" si="4"/>
        <v>462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322</v>
      </c>
      <c r="K20" s="10">
        <f t="shared" si="4"/>
        <v>140</v>
      </c>
      <c r="L20" s="10">
        <f t="shared" si="4"/>
        <v>0</v>
      </c>
      <c r="M20" s="10">
        <f t="shared" si="4"/>
        <v>0</v>
      </c>
      <c r="N20" s="10">
        <f t="shared" si="4"/>
        <v>8092</v>
      </c>
      <c r="O20" s="10">
        <f t="shared" si="4"/>
        <v>3808</v>
      </c>
      <c r="P20" s="10">
        <f t="shared" si="4"/>
        <v>11900</v>
      </c>
      <c r="Q20" s="10">
        <f t="shared" si="4"/>
        <v>39396</v>
      </c>
      <c r="R20" s="10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432638888888889" right="0.156944444444444" top="0.590277777777778" bottom="0.432638888888889" header="0.5" footer="0.5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11" sqref="G11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119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2021.09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30" customHeight="1" spans="1:7">
      <c r="A5" s="23">
        <v>2</v>
      </c>
      <c r="B5" s="24">
        <v>2021.09</v>
      </c>
      <c r="C5" s="23" t="s">
        <v>11</v>
      </c>
      <c r="D5" s="23" t="s">
        <v>94</v>
      </c>
      <c r="E5" s="23" t="s">
        <v>115</v>
      </c>
      <c r="F5" s="23">
        <f>'08明细'!C20</f>
        <v>43204</v>
      </c>
      <c r="G5" s="23"/>
    </row>
    <row r="6" s="20" customFormat="1" ht="30" customHeight="1" spans="1:7">
      <c r="A6" s="23">
        <v>3</v>
      </c>
      <c r="B6" s="24">
        <v>2021.09</v>
      </c>
      <c r="C6" s="23" t="s">
        <v>16</v>
      </c>
      <c r="D6" s="23" t="s">
        <v>94</v>
      </c>
      <c r="E6" s="26" t="s">
        <v>118</v>
      </c>
      <c r="F6" s="23">
        <f>'08明细'!N20</f>
        <v>8092</v>
      </c>
      <c r="G6" s="26"/>
    </row>
    <row r="7" s="20" customFormat="1" ht="30" customHeight="1" spans="1:7">
      <c r="A7" s="23" t="s">
        <v>8</v>
      </c>
      <c r="B7" s="23"/>
      <c r="C7" s="23"/>
      <c r="D7" s="23"/>
      <c r="E7" s="23"/>
      <c r="F7" s="23">
        <f>SUM(F4:F6)</f>
        <v>52494.4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119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2021.1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30" customHeight="1" spans="1:7">
      <c r="A5" s="23">
        <v>2</v>
      </c>
      <c r="B5" s="24">
        <v>2021.1</v>
      </c>
      <c r="C5" s="23" t="s">
        <v>11</v>
      </c>
      <c r="D5" s="23" t="s">
        <v>94</v>
      </c>
      <c r="E5" s="23" t="s">
        <v>115</v>
      </c>
      <c r="F5" s="23">
        <f>'08明细'!C20</f>
        <v>43204</v>
      </c>
      <c r="G5" s="23"/>
    </row>
    <row r="6" s="20" customFormat="1" ht="30" customHeight="1" spans="1:7">
      <c r="A6" s="23">
        <v>3</v>
      </c>
      <c r="B6" s="24">
        <v>2021.1</v>
      </c>
      <c r="C6" s="23" t="s">
        <v>16</v>
      </c>
      <c r="D6" s="23" t="s">
        <v>94</v>
      </c>
      <c r="E6" s="26" t="s">
        <v>118</v>
      </c>
      <c r="F6" s="23">
        <f>'08明细'!N20</f>
        <v>8092</v>
      </c>
      <c r="G6" s="26"/>
    </row>
    <row r="7" s="20" customFormat="1" ht="30" customHeight="1" spans="1:7">
      <c r="A7" s="23" t="s">
        <v>8</v>
      </c>
      <c r="B7" s="23"/>
      <c r="C7" s="23"/>
      <c r="D7" s="23"/>
      <c r="E7" s="23"/>
      <c r="F7" s="23">
        <f>SUM(F4:F6)</f>
        <v>52494.4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C15" sqref="C15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120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2021.11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30" customHeight="1" spans="1:7">
      <c r="A5" s="23">
        <v>2</v>
      </c>
      <c r="B5" s="24">
        <v>2021.11</v>
      </c>
      <c r="C5" s="23" t="s">
        <v>11</v>
      </c>
      <c r="D5" s="23" t="s">
        <v>94</v>
      </c>
      <c r="E5" s="23" t="s">
        <v>115</v>
      </c>
      <c r="F5" s="23">
        <f>'08明细'!C20</f>
        <v>43204</v>
      </c>
      <c r="G5" s="23"/>
    </row>
    <row r="6" s="20" customFormat="1" ht="30" customHeight="1" spans="1:7">
      <c r="A6" s="23">
        <v>3</v>
      </c>
      <c r="B6" s="24">
        <v>2021.11</v>
      </c>
      <c r="C6" s="23" t="s">
        <v>16</v>
      </c>
      <c r="D6" s="23" t="s">
        <v>94</v>
      </c>
      <c r="E6" s="26" t="s">
        <v>121</v>
      </c>
      <c r="F6" s="23">
        <f>'21.11明细'!N20</f>
        <v>8106</v>
      </c>
      <c r="G6" s="26"/>
    </row>
    <row r="7" s="20" customFormat="1" ht="30" customHeight="1" spans="1:7">
      <c r="A7" s="23" t="s">
        <v>8</v>
      </c>
      <c r="B7" s="23"/>
      <c r="C7" s="23"/>
      <c r="D7" s="23"/>
      <c r="E7" s="23"/>
      <c r="F7" s="23">
        <f>SUM(F4:F6)</f>
        <v>52508.4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opLeftCell="A3" workbookViewId="0">
      <selection activeCell="A3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50</v>
      </c>
      <c r="E3" s="4"/>
      <c r="F3" s="4" t="s">
        <v>51</v>
      </c>
      <c r="G3" s="4"/>
      <c r="H3" s="4" t="s">
        <v>52</v>
      </c>
      <c r="I3" s="4"/>
      <c r="J3" s="4" t="s">
        <v>53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3086</v>
      </c>
      <c r="D6" s="4">
        <v>522</v>
      </c>
      <c r="E6" s="4">
        <v>262</v>
      </c>
      <c r="F6" s="4">
        <v>34</v>
      </c>
      <c r="G6" s="4">
        <v>0</v>
      </c>
      <c r="H6" s="4">
        <v>0</v>
      </c>
      <c r="I6" s="4">
        <v>0</v>
      </c>
      <c r="J6" s="16">
        <v>23</v>
      </c>
      <c r="K6" s="16">
        <v>10</v>
      </c>
      <c r="L6" s="4">
        <v>0</v>
      </c>
      <c r="M6" s="4">
        <v>0</v>
      </c>
      <c r="N6" s="4">
        <f t="shared" ref="N6:N19" si="0">D6+F6+H6+J6+L6</f>
        <v>579</v>
      </c>
      <c r="O6" s="4">
        <f t="shared" ref="O6:O19" si="1">E6+G6+I6+K6+M6</f>
        <v>272</v>
      </c>
      <c r="P6" s="4">
        <f t="shared" ref="P6:P19" si="2">N6+O6</f>
        <v>851</v>
      </c>
      <c r="Q6" s="4">
        <f t="shared" ref="Q6:Q19" si="3">C6-O6</f>
        <v>2814</v>
      </c>
      <c r="R6" s="4"/>
    </row>
    <row r="7" ht="24" customHeight="1" spans="1:18">
      <c r="A7" s="10">
        <v>2</v>
      </c>
      <c r="B7" s="4" t="s">
        <v>101</v>
      </c>
      <c r="C7" s="9">
        <v>3086</v>
      </c>
      <c r="D7" s="4">
        <v>522</v>
      </c>
      <c r="E7" s="4">
        <v>262</v>
      </c>
      <c r="F7" s="4">
        <v>34</v>
      </c>
      <c r="G7" s="4">
        <v>0</v>
      </c>
      <c r="H7" s="4">
        <v>0</v>
      </c>
      <c r="I7" s="4">
        <v>0</v>
      </c>
      <c r="J7" s="16">
        <v>23</v>
      </c>
      <c r="K7" s="16">
        <v>10</v>
      </c>
      <c r="L7" s="4">
        <v>0</v>
      </c>
      <c r="M7" s="4">
        <v>0</v>
      </c>
      <c r="N7" s="4">
        <f t="shared" si="0"/>
        <v>579</v>
      </c>
      <c r="O7" s="4">
        <f t="shared" si="1"/>
        <v>272</v>
      </c>
      <c r="P7" s="4">
        <f t="shared" si="2"/>
        <v>851</v>
      </c>
      <c r="Q7" s="4">
        <f t="shared" si="3"/>
        <v>2814</v>
      </c>
      <c r="R7" s="10"/>
    </row>
    <row r="8" ht="24" customHeight="1" spans="1:18">
      <c r="A8" s="10">
        <v>3</v>
      </c>
      <c r="B8" s="4" t="s">
        <v>102</v>
      </c>
      <c r="C8" s="9">
        <v>3086</v>
      </c>
      <c r="D8" s="4">
        <v>522</v>
      </c>
      <c r="E8" s="4">
        <v>262</v>
      </c>
      <c r="F8" s="4">
        <v>34</v>
      </c>
      <c r="G8" s="4">
        <v>0</v>
      </c>
      <c r="H8" s="4">
        <v>0</v>
      </c>
      <c r="I8" s="4">
        <v>0</v>
      </c>
      <c r="J8" s="16">
        <v>23</v>
      </c>
      <c r="K8" s="16">
        <v>10</v>
      </c>
      <c r="L8" s="4">
        <v>0</v>
      </c>
      <c r="M8" s="4">
        <v>0</v>
      </c>
      <c r="N8" s="4">
        <f t="shared" si="0"/>
        <v>579</v>
      </c>
      <c r="O8" s="4">
        <f t="shared" si="1"/>
        <v>272</v>
      </c>
      <c r="P8" s="4">
        <f t="shared" si="2"/>
        <v>851</v>
      </c>
      <c r="Q8" s="4">
        <f t="shared" si="3"/>
        <v>2814</v>
      </c>
      <c r="R8" s="10"/>
    </row>
    <row r="9" customFormat="1" ht="24" customHeight="1" spans="1:18">
      <c r="A9" s="4">
        <v>4</v>
      </c>
      <c r="B9" s="4" t="s">
        <v>103</v>
      </c>
      <c r="C9" s="9">
        <v>3086</v>
      </c>
      <c r="D9" s="4">
        <v>522</v>
      </c>
      <c r="E9" s="4">
        <v>262</v>
      </c>
      <c r="F9" s="4">
        <v>34</v>
      </c>
      <c r="G9" s="4">
        <v>0</v>
      </c>
      <c r="H9" s="4">
        <v>0</v>
      </c>
      <c r="I9" s="4">
        <v>0</v>
      </c>
      <c r="J9" s="16">
        <v>23</v>
      </c>
      <c r="K9" s="16">
        <v>10</v>
      </c>
      <c r="L9" s="4">
        <v>0</v>
      </c>
      <c r="M9" s="4">
        <v>0</v>
      </c>
      <c r="N9" s="4">
        <f t="shared" si="0"/>
        <v>579</v>
      </c>
      <c r="O9" s="4">
        <f t="shared" si="1"/>
        <v>272</v>
      </c>
      <c r="P9" s="4">
        <f t="shared" si="2"/>
        <v>851</v>
      </c>
      <c r="Q9" s="4">
        <f t="shared" si="3"/>
        <v>2814</v>
      </c>
      <c r="R9" s="10"/>
    </row>
    <row r="10" customFormat="1" ht="24" customHeight="1" spans="1:18">
      <c r="A10" s="10">
        <v>5</v>
      </c>
      <c r="B10" s="4" t="s">
        <v>104</v>
      </c>
      <c r="C10" s="9">
        <v>3086</v>
      </c>
      <c r="D10" s="4">
        <v>522</v>
      </c>
      <c r="E10" s="4">
        <v>262</v>
      </c>
      <c r="F10" s="4">
        <v>34</v>
      </c>
      <c r="G10" s="4">
        <v>0</v>
      </c>
      <c r="H10" s="4">
        <v>0</v>
      </c>
      <c r="I10" s="4">
        <v>0</v>
      </c>
      <c r="J10" s="16">
        <v>23</v>
      </c>
      <c r="K10" s="16">
        <v>10</v>
      </c>
      <c r="L10" s="4">
        <v>0</v>
      </c>
      <c r="M10" s="4">
        <v>0</v>
      </c>
      <c r="N10" s="4">
        <f t="shared" si="0"/>
        <v>579</v>
      </c>
      <c r="O10" s="4">
        <f t="shared" si="1"/>
        <v>272</v>
      </c>
      <c r="P10" s="4">
        <f t="shared" si="2"/>
        <v>851</v>
      </c>
      <c r="Q10" s="4">
        <f t="shared" si="3"/>
        <v>2814</v>
      </c>
      <c r="R10" s="10"/>
    </row>
    <row r="11" ht="24" customHeight="1" spans="1:18">
      <c r="A11" s="10">
        <v>6</v>
      </c>
      <c r="B11" s="4" t="s">
        <v>105</v>
      </c>
      <c r="C11" s="9">
        <v>3086</v>
      </c>
      <c r="D11" s="4">
        <v>522</v>
      </c>
      <c r="E11" s="4">
        <v>262</v>
      </c>
      <c r="F11" s="4">
        <v>34</v>
      </c>
      <c r="G11" s="4">
        <v>0</v>
      </c>
      <c r="H11" s="4">
        <v>0</v>
      </c>
      <c r="I11" s="4">
        <v>0</v>
      </c>
      <c r="J11" s="16">
        <v>23</v>
      </c>
      <c r="K11" s="16">
        <v>10</v>
      </c>
      <c r="L11" s="4">
        <v>0</v>
      </c>
      <c r="M11" s="4">
        <v>0</v>
      </c>
      <c r="N11" s="4">
        <f t="shared" si="0"/>
        <v>579</v>
      </c>
      <c r="O11" s="4">
        <f t="shared" si="1"/>
        <v>272</v>
      </c>
      <c r="P11" s="4">
        <f t="shared" si="2"/>
        <v>851</v>
      </c>
      <c r="Q11" s="4">
        <f t="shared" si="3"/>
        <v>2814</v>
      </c>
      <c r="R11" s="10"/>
    </row>
    <row r="12" ht="24" customHeight="1" spans="1:18">
      <c r="A12" s="4">
        <v>7</v>
      </c>
      <c r="B12" s="4" t="s">
        <v>106</v>
      </c>
      <c r="C12" s="9">
        <v>3086</v>
      </c>
      <c r="D12" s="4">
        <v>522</v>
      </c>
      <c r="E12" s="4">
        <v>262</v>
      </c>
      <c r="F12" s="4">
        <v>34</v>
      </c>
      <c r="G12" s="4">
        <v>0</v>
      </c>
      <c r="H12" s="4">
        <v>0</v>
      </c>
      <c r="I12" s="4">
        <v>0</v>
      </c>
      <c r="J12" s="16">
        <v>23</v>
      </c>
      <c r="K12" s="16">
        <v>10</v>
      </c>
      <c r="L12" s="4">
        <v>0</v>
      </c>
      <c r="M12" s="4">
        <v>0</v>
      </c>
      <c r="N12" s="4">
        <f t="shared" si="0"/>
        <v>579</v>
      </c>
      <c r="O12" s="4">
        <f t="shared" si="1"/>
        <v>272</v>
      </c>
      <c r="P12" s="4">
        <f t="shared" si="2"/>
        <v>851</v>
      </c>
      <c r="Q12" s="4">
        <f t="shared" si="3"/>
        <v>2814</v>
      </c>
      <c r="R12" s="10"/>
    </row>
    <row r="13" ht="24" customHeight="1" spans="1:18">
      <c r="A13" s="10">
        <v>8</v>
      </c>
      <c r="B13" s="4" t="s">
        <v>107</v>
      </c>
      <c r="C13" s="9">
        <v>3086</v>
      </c>
      <c r="D13" s="4">
        <v>522</v>
      </c>
      <c r="E13" s="4">
        <v>262</v>
      </c>
      <c r="F13" s="4">
        <v>34</v>
      </c>
      <c r="G13" s="4">
        <v>0</v>
      </c>
      <c r="H13" s="4">
        <v>0</v>
      </c>
      <c r="I13" s="4">
        <v>0</v>
      </c>
      <c r="J13" s="16">
        <v>23</v>
      </c>
      <c r="K13" s="16">
        <v>10</v>
      </c>
      <c r="L13" s="4">
        <v>0</v>
      </c>
      <c r="M13" s="4">
        <v>0</v>
      </c>
      <c r="N13" s="4">
        <f t="shared" si="0"/>
        <v>579</v>
      </c>
      <c r="O13" s="4">
        <f t="shared" si="1"/>
        <v>272</v>
      </c>
      <c r="P13" s="4">
        <f t="shared" si="2"/>
        <v>851</v>
      </c>
      <c r="Q13" s="4">
        <f t="shared" si="3"/>
        <v>2814</v>
      </c>
      <c r="R13" s="10"/>
    </row>
    <row r="14" ht="24" customHeight="1" spans="1:18">
      <c r="A14" s="10">
        <v>9</v>
      </c>
      <c r="B14" s="4" t="s">
        <v>108</v>
      </c>
      <c r="C14" s="9">
        <v>3086</v>
      </c>
      <c r="D14" s="4">
        <v>522</v>
      </c>
      <c r="E14" s="4">
        <v>262</v>
      </c>
      <c r="F14" s="4">
        <v>34</v>
      </c>
      <c r="G14" s="4">
        <v>0</v>
      </c>
      <c r="H14" s="4">
        <v>0</v>
      </c>
      <c r="I14" s="4">
        <v>0</v>
      </c>
      <c r="J14" s="16">
        <v>23</v>
      </c>
      <c r="K14" s="16">
        <v>10</v>
      </c>
      <c r="L14" s="4">
        <v>0</v>
      </c>
      <c r="M14" s="4">
        <v>0</v>
      </c>
      <c r="N14" s="4">
        <f t="shared" si="0"/>
        <v>579</v>
      </c>
      <c r="O14" s="4">
        <f t="shared" si="1"/>
        <v>272</v>
      </c>
      <c r="P14" s="4">
        <f t="shared" si="2"/>
        <v>851</v>
      </c>
      <c r="Q14" s="4">
        <f t="shared" si="3"/>
        <v>2814</v>
      </c>
      <c r="R14" s="10"/>
    </row>
    <row r="15" ht="24" customHeight="1" spans="1:18">
      <c r="A15" s="4">
        <v>10</v>
      </c>
      <c r="B15" s="4" t="s">
        <v>109</v>
      </c>
      <c r="C15" s="9">
        <v>3086</v>
      </c>
      <c r="D15" s="4">
        <v>522</v>
      </c>
      <c r="E15" s="4">
        <v>262</v>
      </c>
      <c r="F15" s="4">
        <v>34</v>
      </c>
      <c r="G15" s="4">
        <v>0</v>
      </c>
      <c r="H15" s="4">
        <v>0</v>
      </c>
      <c r="I15" s="4">
        <v>0</v>
      </c>
      <c r="J15" s="16">
        <v>23</v>
      </c>
      <c r="K15" s="16">
        <v>10</v>
      </c>
      <c r="L15" s="4">
        <v>0</v>
      </c>
      <c r="M15" s="4">
        <v>0</v>
      </c>
      <c r="N15" s="4">
        <f t="shared" si="0"/>
        <v>579</v>
      </c>
      <c r="O15" s="4">
        <f t="shared" si="1"/>
        <v>272</v>
      </c>
      <c r="P15" s="4">
        <f t="shared" si="2"/>
        <v>851</v>
      </c>
      <c r="Q15" s="4">
        <f t="shared" si="3"/>
        <v>2814</v>
      </c>
      <c r="R15" s="10"/>
    </row>
    <row r="16" ht="24" customHeight="1" spans="1:18">
      <c r="A16" s="10">
        <v>11</v>
      </c>
      <c r="B16" s="4" t="s">
        <v>110</v>
      </c>
      <c r="C16" s="9">
        <v>3086</v>
      </c>
      <c r="D16" s="4">
        <v>522</v>
      </c>
      <c r="E16" s="4">
        <v>262</v>
      </c>
      <c r="F16" s="4">
        <v>34</v>
      </c>
      <c r="G16" s="4">
        <v>0</v>
      </c>
      <c r="H16" s="4">
        <v>0</v>
      </c>
      <c r="I16" s="4">
        <v>0</v>
      </c>
      <c r="J16" s="16">
        <v>23</v>
      </c>
      <c r="K16" s="16">
        <v>10</v>
      </c>
      <c r="L16" s="4">
        <v>0</v>
      </c>
      <c r="M16" s="4">
        <v>0</v>
      </c>
      <c r="N16" s="4">
        <f t="shared" si="0"/>
        <v>579</v>
      </c>
      <c r="O16" s="4">
        <f t="shared" si="1"/>
        <v>272</v>
      </c>
      <c r="P16" s="4">
        <f t="shared" si="2"/>
        <v>851</v>
      </c>
      <c r="Q16" s="4">
        <f t="shared" si="3"/>
        <v>2814</v>
      </c>
      <c r="R16" s="10"/>
    </row>
    <row r="17" ht="24" customHeight="1" spans="1:18">
      <c r="A17" s="10">
        <v>12</v>
      </c>
      <c r="B17" s="4" t="s">
        <v>111</v>
      </c>
      <c r="C17" s="9">
        <v>3086</v>
      </c>
      <c r="D17" s="4">
        <v>522</v>
      </c>
      <c r="E17" s="4">
        <v>262</v>
      </c>
      <c r="F17" s="4">
        <v>34</v>
      </c>
      <c r="G17" s="4">
        <v>0</v>
      </c>
      <c r="H17" s="4">
        <v>0</v>
      </c>
      <c r="I17" s="4">
        <v>0</v>
      </c>
      <c r="J17" s="16">
        <v>23</v>
      </c>
      <c r="K17" s="16">
        <v>10</v>
      </c>
      <c r="L17" s="4">
        <v>0</v>
      </c>
      <c r="M17" s="4">
        <v>0</v>
      </c>
      <c r="N17" s="4">
        <f t="shared" si="0"/>
        <v>579</v>
      </c>
      <c r="O17" s="4">
        <f t="shared" si="1"/>
        <v>272</v>
      </c>
      <c r="P17" s="4">
        <f t="shared" si="2"/>
        <v>851</v>
      </c>
      <c r="Q17" s="4">
        <f t="shared" si="3"/>
        <v>2814</v>
      </c>
      <c r="R17" s="10"/>
    </row>
    <row r="18" ht="24" customHeight="1" spans="1:18">
      <c r="A18" s="4">
        <v>13</v>
      </c>
      <c r="B18" s="4" t="s">
        <v>112</v>
      </c>
      <c r="C18" s="9">
        <v>3086</v>
      </c>
      <c r="D18" s="4">
        <v>522</v>
      </c>
      <c r="E18" s="4">
        <v>262</v>
      </c>
      <c r="F18" s="4">
        <v>34</v>
      </c>
      <c r="G18" s="4">
        <v>0</v>
      </c>
      <c r="H18" s="4">
        <v>0</v>
      </c>
      <c r="I18" s="4">
        <v>0</v>
      </c>
      <c r="J18" s="16">
        <v>23</v>
      </c>
      <c r="K18" s="16">
        <v>10</v>
      </c>
      <c r="L18" s="4">
        <v>0</v>
      </c>
      <c r="M18" s="4">
        <v>0</v>
      </c>
      <c r="N18" s="4">
        <f t="shared" si="0"/>
        <v>579</v>
      </c>
      <c r="O18" s="4">
        <f t="shared" si="1"/>
        <v>272</v>
      </c>
      <c r="P18" s="4">
        <f t="shared" si="2"/>
        <v>851</v>
      </c>
      <c r="Q18" s="4">
        <f t="shared" si="3"/>
        <v>2814</v>
      </c>
      <c r="R18" s="10"/>
    </row>
    <row r="19" ht="24" customHeight="1" spans="1:18">
      <c r="A19" s="10">
        <v>14</v>
      </c>
      <c r="B19" s="4" t="s">
        <v>113</v>
      </c>
      <c r="C19" s="9">
        <v>3086</v>
      </c>
      <c r="D19" s="4">
        <v>522</v>
      </c>
      <c r="E19" s="4">
        <v>262</v>
      </c>
      <c r="F19" s="4">
        <v>34</v>
      </c>
      <c r="G19" s="4">
        <v>0</v>
      </c>
      <c r="H19" s="4">
        <v>0</v>
      </c>
      <c r="I19" s="4">
        <v>0</v>
      </c>
      <c r="J19" s="16">
        <v>23</v>
      </c>
      <c r="K19" s="16">
        <v>10</v>
      </c>
      <c r="L19" s="4">
        <v>0</v>
      </c>
      <c r="M19" s="4">
        <v>0</v>
      </c>
      <c r="N19" s="4">
        <f t="shared" si="0"/>
        <v>579</v>
      </c>
      <c r="O19" s="4">
        <f t="shared" si="1"/>
        <v>272</v>
      </c>
      <c r="P19" s="4">
        <f t="shared" si="2"/>
        <v>851</v>
      </c>
      <c r="Q19" s="4">
        <f t="shared" si="3"/>
        <v>2814</v>
      </c>
      <c r="R19" s="10"/>
    </row>
    <row r="20" ht="24" customHeight="1" spans="1:18">
      <c r="A20" s="11"/>
      <c r="B20" s="10" t="s">
        <v>8</v>
      </c>
      <c r="C20" s="10">
        <f t="shared" ref="C20:Q20" si="4">SUM(C6:C19)</f>
        <v>43204</v>
      </c>
      <c r="D20" s="10">
        <f t="shared" si="4"/>
        <v>7308</v>
      </c>
      <c r="E20" s="10">
        <f t="shared" si="4"/>
        <v>3668</v>
      </c>
      <c r="F20" s="10">
        <f t="shared" si="4"/>
        <v>476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322</v>
      </c>
      <c r="K20" s="10">
        <f t="shared" si="4"/>
        <v>140</v>
      </c>
      <c r="L20" s="10">
        <f t="shared" si="4"/>
        <v>0</v>
      </c>
      <c r="M20" s="10">
        <f t="shared" si="4"/>
        <v>0</v>
      </c>
      <c r="N20" s="10">
        <f t="shared" si="4"/>
        <v>8106</v>
      </c>
      <c r="O20" s="10">
        <f t="shared" si="4"/>
        <v>3808</v>
      </c>
      <c r="P20" s="10">
        <f t="shared" si="4"/>
        <v>11914</v>
      </c>
      <c r="Q20" s="10">
        <f t="shared" si="4"/>
        <v>39396</v>
      </c>
      <c r="R20" s="10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14583333333333" right="0.393055555555556" top="0.511805555555556" bottom="0.472222222222222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122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2021.12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25" customHeight="1" spans="1:7">
      <c r="A5" s="23">
        <v>2</v>
      </c>
      <c r="B5" s="24">
        <v>2021.12</v>
      </c>
      <c r="C5" s="23" t="s">
        <v>11</v>
      </c>
      <c r="D5" s="23" t="s">
        <v>94</v>
      </c>
      <c r="E5" s="23" t="s">
        <v>115</v>
      </c>
      <c r="F5" s="23">
        <f>'08明细'!C20</f>
        <v>43204</v>
      </c>
      <c r="G5" s="23"/>
    </row>
    <row r="6" s="20" customFormat="1" ht="25" customHeight="1" spans="1:7">
      <c r="A6" s="23">
        <v>3</v>
      </c>
      <c r="B6" s="24">
        <v>2021.12</v>
      </c>
      <c r="C6" s="23" t="s">
        <v>16</v>
      </c>
      <c r="D6" s="23" t="s">
        <v>94</v>
      </c>
      <c r="E6" s="26" t="s">
        <v>123</v>
      </c>
      <c r="F6" s="23">
        <f>582*14</f>
        <v>8148</v>
      </c>
      <c r="G6" s="26"/>
    </row>
    <row r="7" s="20" customFormat="1" ht="25" customHeight="1" spans="1:7">
      <c r="A7" s="23">
        <v>4</v>
      </c>
      <c r="B7" s="4" t="s">
        <v>124</v>
      </c>
      <c r="C7" s="4" t="s">
        <v>125</v>
      </c>
      <c r="D7" s="4" t="s">
        <v>94</v>
      </c>
      <c r="E7" s="4" t="s">
        <v>126</v>
      </c>
      <c r="F7" s="4">
        <f>3*6*14</f>
        <v>252</v>
      </c>
      <c r="G7" s="26"/>
    </row>
    <row r="8" s="20" customFormat="1" ht="25" customHeight="1" spans="1:7">
      <c r="A8" s="23" t="s">
        <v>8</v>
      </c>
      <c r="B8" s="23"/>
      <c r="C8" s="23"/>
      <c r="D8" s="23"/>
      <c r="E8" s="23"/>
      <c r="F8" s="23">
        <f>SUM(F4:F7)</f>
        <v>52802.4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opLeftCell="A10" workbookViewId="0">
      <selection activeCell="A1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50</v>
      </c>
      <c r="E3" s="4"/>
      <c r="F3" s="4" t="s">
        <v>51</v>
      </c>
      <c r="G3" s="4"/>
      <c r="H3" s="4" t="s">
        <v>52</v>
      </c>
      <c r="I3" s="4"/>
      <c r="J3" s="4" t="s">
        <v>53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3086</v>
      </c>
      <c r="D6" s="4">
        <v>525</v>
      </c>
      <c r="E6" s="4">
        <v>263</v>
      </c>
      <c r="F6" s="4">
        <v>34</v>
      </c>
      <c r="G6" s="4">
        <v>0</v>
      </c>
      <c r="H6" s="4">
        <v>0</v>
      </c>
      <c r="I6" s="4">
        <v>0</v>
      </c>
      <c r="J6" s="16">
        <v>23</v>
      </c>
      <c r="K6" s="16">
        <v>10</v>
      </c>
      <c r="L6" s="4">
        <v>0</v>
      </c>
      <c r="M6" s="4">
        <v>0</v>
      </c>
      <c r="N6" s="4">
        <f t="shared" ref="N6:N19" si="0">D6+F6+H6+J6+L6</f>
        <v>582</v>
      </c>
      <c r="O6" s="4">
        <f t="shared" ref="O6:O19" si="1">E6+G6+I6+K6+M6</f>
        <v>273</v>
      </c>
      <c r="P6" s="4">
        <f t="shared" ref="P6:P19" si="2">N6+O6</f>
        <v>855</v>
      </c>
      <c r="Q6" s="4">
        <f t="shared" ref="Q6:Q19" si="3">C6-O6</f>
        <v>2813</v>
      </c>
      <c r="R6" s="4"/>
    </row>
    <row r="7" ht="24" customHeight="1" spans="1:18">
      <c r="A7" s="10">
        <v>2</v>
      </c>
      <c r="B7" s="4" t="s">
        <v>101</v>
      </c>
      <c r="C7" s="9">
        <v>3086</v>
      </c>
      <c r="D7" s="4">
        <v>525</v>
      </c>
      <c r="E7" s="4">
        <v>263</v>
      </c>
      <c r="F7" s="4">
        <v>34</v>
      </c>
      <c r="G7" s="4">
        <v>0</v>
      </c>
      <c r="H7" s="4">
        <v>0</v>
      </c>
      <c r="I7" s="4">
        <v>0</v>
      </c>
      <c r="J7" s="16">
        <v>23</v>
      </c>
      <c r="K7" s="16">
        <v>10</v>
      </c>
      <c r="L7" s="4">
        <v>0</v>
      </c>
      <c r="M7" s="4">
        <v>0</v>
      </c>
      <c r="N7" s="4">
        <f t="shared" si="0"/>
        <v>582</v>
      </c>
      <c r="O7" s="4">
        <f t="shared" si="1"/>
        <v>273</v>
      </c>
      <c r="P7" s="4">
        <f t="shared" si="2"/>
        <v>855</v>
      </c>
      <c r="Q7" s="4">
        <f t="shared" si="3"/>
        <v>2813</v>
      </c>
      <c r="R7" s="10"/>
    </row>
    <row r="8" ht="24" customHeight="1" spans="1:18">
      <c r="A8" s="10">
        <v>3</v>
      </c>
      <c r="B8" s="4" t="s">
        <v>102</v>
      </c>
      <c r="C8" s="9">
        <v>3086</v>
      </c>
      <c r="D8" s="4">
        <v>525</v>
      </c>
      <c r="E8" s="4">
        <v>263</v>
      </c>
      <c r="F8" s="4">
        <v>34</v>
      </c>
      <c r="G8" s="4">
        <v>0</v>
      </c>
      <c r="H8" s="4">
        <v>0</v>
      </c>
      <c r="I8" s="4">
        <v>0</v>
      </c>
      <c r="J8" s="16">
        <v>23</v>
      </c>
      <c r="K8" s="16">
        <v>10</v>
      </c>
      <c r="L8" s="4">
        <v>0</v>
      </c>
      <c r="M8" s="4">
        <v>0</v>
      </c>
      <c r="N8" s="4">
        <f t="shared" si="0"/>
        <v>582</v>
      </c>
      <c r="O8" s="4">
        <f t="shared" si="1"/>
        <v>273</v>
      </c>
      <c r="P8" s="4">
        <f t="shared" si="2"/>
        <v>855</v>
      </c>
      <c r="Q8" s="4">
        <f t="shared" si="3"/>
        <v>2813</v>
      </c>
      <c r="R8" s="10"/>
    </row>
    <row r="9" customFormat="1" ht="24" customHeight="1" spans="1:18">
      <c r="A9" s="4">
        <v>4</v>
      </c>
      <c r="B9" s="4" t="s">
        <v>103</v>
      </c>
      <c r="C9" s="9">
        <v>3086</v>
      </c>
      <c r="D9" s="4">
        <v>525</v>
      </c>
      <c r="E9" s="4">
        <v>263</v>
      </c>
      <c r="F9" s="4">
        <v>34</v>
      </c>
      <c r="G9" s="4">
        <v>0</v>
      </c>
      <c r="H9" s="4">
        <v>0</v>
      </c>
      <c r="I9" s="4">
        <v>0</v>
      </c>
      <c r="J9" s="16">
        <v>23</v>
      </c>
      <c r="K9" s="16">
        <v>10</v>
      </c>
      <c r="L9" s="4">
        <v>0</v>
      </c>
      <c r="M9" s="4">
        <v>0</v>
      </c>
      <c r="N9" s="4">
        <f t="shared" si="0"/>
        <v>582</v>
      </c>
      <c r="O9" s="4">
        <f t="shared" si="1"/>
        <v>273</v>
      </c>
      <c r="P9" s="4">
        <f t="shared" si="2"/>
        <v>855</v>
      </c>
      <c r="Q9" s="4">
        <f t="shared" si="3"/>
        <v>2813</v>
      </c>
      <c r="R9" s="10"/>
    </row>
    <row r="10" customFormat="1" ht="24" customHeight="1" spans="1:18">
      <c r="A10" s="10">
        <v>5</v>
      </c>
      <c r="B10" s="4" t="s">
        <v>104</v>
      </c>
      <c r="C10" s="9">
        <v>3086</v>
      </c>
      <c r="D10" s="4">
        <v>525</v>
      </c>
      <c r="E10" s="4">
        <v>263</v>
      </c>
      <c r="F10" s="4">
        <v>34</v>
      </c>
      <c r="G10" s="4">
        <v>0</v>
      </c>
      <c r="H10" s="4">
        <v>0</v>
      </c>
      <c r="I10" s="4">
        <v>0</v>
      </c>
      <c r="J10" s="16">
        <v>23</v>
      </c>
      <c r="K10" s="16">
        <v>10</v>
      </c>
      <c r="L10" s="4">
        <v>0</v>
      </c>
      <c r="M10" s="4">
        <v>0</v>
      </c>
      <c r="N10" s="4">
        <f t="shared" si="0"/>
        <v>582</v>
      </c>
      <c r="O10" s="4">
        <f t="shared" si="1"/>
        <v>273</v>
      </c>
      <c r="P10" s="4">
        <f t="shared" si="2"/>
        <v>855</v>
      </c>
      <c r="Q10" s="4">
        <f t="shared" si="3"/>
        <v>2813</v>
      </c>
      <c r="R10" s="10"/>
    </row>
    <row r="11" ht="24" customHeight="1" spans="1:18">
      <c r="A11" s="10">
        <v>6</v>
      </c>
      <c r="B11" s="4" t="s">
        <v>105</v>
      </c>
      <c r="C11" s="9">
        <v>3086</v>
      </c>
      <c r="D11" s="4">
        <v>525</v>
      </c>
      <c r="E11" s="4">
        <v>263</v>
      </c>
      <c r="F11" s="4">
        <v>34</v>
      </c>
      <c r="G11" s="4">
        <v>0</v>
      </c>
      <c r="H11" s="4">
        <v>0</v>
      </c>
      <c r="I11" s="4">
        <v>0</v>
      </c>
      <c r="J11" s="16">
        <v>23</v>
      </c>
      <c r="K11" s="16">
        <v>10</v>
      </c>
      <c r="L11" s="4">
        <v>0</v>
      </c>
      <c r="M11" s="4">
        <v>0</v>
      </c>
      <c r="N11" s="4">
        <f t="shared" si="0"/>
        <v>582</v>
      </c>
      <c r="O11" s="4">
        <f t="shared" si="1"/>
        <v>273</v>
      </c>
      <c r="P11" s="4">
        <f t="shared" si="2"/>
        <v>855</v>
      </c>
      <c r="Q11" s="4">
        <f t="shared" si="3"/>
        <v>2813</v>
      </c>
      <c r="R11" s="10"/>
    </row>
    <row r="12" ht="24" customHeight="1" spans="1:18">
      <c r="A12" s="4">
        <v>7</v>
      </c>
      <c r="B12" s="4" t="s">
        <v>106</v>
      </c>
      <c r="C12" s="9">
        <v>3086</v>
      </c>
      <c r="D12" s="4">
        <v>525</v>
      </c>
      <c r="E12" s="4">
        <v>263</v>
      </c>
      <c r="F12" s="4">
        <v>34</v>
      </c>
      <c r="G12" s="4">
        <v>0</v>
      </c>
      <c r="H12" s="4">
        <v>0</v>
      </c>
      <c r="I12" s="4">
        <v>0</v>
      </c>
      <c r="J12" s="16">
        <v>23</v>
      </c>
      <c r="K12" s="16">
        <v>10</v>
      </c>
      <c r="L12" s="4">
        <v>0</v>
      </c>
      <c r="M12" s="4">
        <v>0</v>
      </c>
      <c r="N12" s="4">
        <f t="shared" si="0"/>
        <v>582</v>
      </c>
      <c r="O12" s="4">
        <f t="shared" si="1"/>
        <v>273</v>
      </c>
      <c r="P12" s="4">
        <f t="shared" si="2"/>
        <v>855</v>
      </c>
      <c r="Q12" s="4">
        <f t="shared" si="3"/>
        <v>2813</v>
      </c>
      <c r="R12" s="10"/>
    </row>
    <row r="13" ht="24" customHeight="1" spans="1:18">
      <c r="A13" s="10">
        <v>8</v>
      </c>
      <c r="B13" s="4" t="s">
        <v>107</v>
      </c>
      <c r="C13" s="9">
        <v>3086</v>
      </c>
      <c r="D13" s="4">
        <v>525</v>
      </c>
      <c r="E13" s="4">
        <v>263</v>
      </c>
      <c r="F13" s="4">
        <v>34</v>
      </c>
      <c r="G13" s="4">
        <v>0</v>
      </c>
      <c r="H13" s="4">
        <v>0</v>
      </c>
      <c r="I13" s="4">
        <v>0</v>
      </c>
      <c r="J13" s="16">
        <v>23</v>
      </c>
      <c r="K13" s="16">
        <v>10</v>
      </c>
      <c r="L13" s="4">
        <v>0</v>
      </c>
      <c r="M13" s="4">
        <v>0</v>
      </c>
      <c r="N13" s="4">
        <f t="shared" si="0"/>
        <v>582</v>
      </c>
      <c r="O13" s="4">
        <f t="shared" si="1"/>
        <v>273</v>
      </c>
      <c r="P13" s="4">
        <f t="shared" si="2"/>
        <v>855</v>
      </c>
      <c r="Q13" s="4">
        <f t="shared" si="3"/>
        <v>2813</v>
      </c>
      <c r="R13" s="10"/>
    </row>
    <row r="14" ht="24" customHeight="1" spans="1:18">
      <c r="A14" s="10">
        <v>9</v>
      </c>
      <c r="B14" s="4" t="s">
        <v>108</v>
      </c>
      <c r="C14" s="9">
        <v>3086</v>
      </c>
      <c r="D14" s="4">
        <v>525</v>
      </c>
      <c r="E14" s="4">
        <v>263</v>
      </c>
      <c r="F14" s="4">
        <v>34</v>
      </c>
      <c r="G14" s="4">
        <v>0</v>
      </c>
      <c r="H14" s="4">
        <v>0</v>
      </c>
      <c r="I14" s="4">
        <v>0</v>
      </c>
      <c r="J14" s="16">
        <v>23</v>
      </c>
      <c r="K14" s="16">
        <v>10</v>
      </c>
      <c r="L14" s="4">
        <v>0</v>
      </c>
      <c r="M14" s="4">
        <v>0</v>
      </c>
      <c r="N14" s="4">
        <f t="shared" si="0"/>
        <v>582</v>
      </c>
      <c r="O14" s="4">
        <f t="shared" si="1"/>
        <v>273</v>
      </c>
      <c r="P14" s="4">
        <f t="shared" si="2"/>
        <v>855</v>
      </c>
      <c r="Q14" s="4">
        <f t="shared" si="3"/>
        <v>2813</v>
      </c>
      <c r="R14" s="10"/>
    </row>
    <row r="15" ht="24" customHeight="1" spans="1:18">
      <c r="A15" s="4">
        <v>10</v>
      </c>
      <c r="B15" s="4" t="s">
        <v>109</v>
      </c>
      <c r="C15" s="9">
        <v>3086</v>
      </c>
      <c r="D15" s="4">
        <v>525</v>
      </c>
      <c r="E15" s="4">
        <v>263</v>
      </c>
      <c r="F15" s="4">
        <v>34</v>
      </c>
      <c r="G15" s="4">
        <v>0</v>
      </c>
      <c r="H15" s="4">
        <v>0</v>
      </c>
      <c r="I15" s="4">
        <v>0</v>
      </c>
      <c r="J15" s="16">
        <v>23</v>
      </c>
      <c r="K15" s="16">
        <v>10</v>
      </c>
      <c r="L15" s="4">
        <v>0</v>
      </c>
      <c r="M15" s="4">
        <v>0</v>
      </c>
      <c r="N15" s="4">
        <f t="shared" si="0"/>
        <v>582</v>
      </c>
      <c r="O15" s="4">
        <f t="shared" si="1"/>
        <v>273</v>
      </c>
      <c r="P15" s="4">
        <f t="shared" si="2"/>
        <v>855</v>
      </c>
      <c r="Q15" s="4">
        <f t="shared" si="3"/>
        <v>2813</v>
      </c>
      <c r="R15" s="10"/>
    </row>
    <row r="16" ht="24" customHeight="1" spans="1:18">
      <c r="A16" s="10">
        <v>11</v>
      </c>
      <c r="B16" s="4" t="s">
        <v>110</v>
      </c>
      <c r="C16" s="9">
        <v>3086</v>
      </c>
      <c r="D16" s="4">
        <v>525</v>
      </c>
      <c r="E16" s="4">
        <v>263</v>
      </c>
      <c r="F16" s="4">
        <v>34</v>
      </c>
      <c r="G16" s="4">
        <v>0</v>
      </c>
      <c r="H16" s="4">
        <v>0</v>
      </c>
      <c r="I16" s="4">
        <v>0</v>
      </c>
      <c r="J16" s="16">
        <v>23</v>
      </c>
      <c r="K16" s="16">
        <v>10</v>
      </c>
      <c r="L16" s="4">
        <v>0</v>
      </c>
      <c r="M16" s="4">
        <v>0</v>
      </c>
      <c r="N16" s="4">
        <f t="shared" si="0"/>
        <v>582</v>
      </c>
      <c r="O16" s="4">
        <f t="shared" si="1"/>
        <v>273</v>
      </c>
      <c r="P16" s="4">
        <f t="shared" si="2"/>
        <v>855</v>
      </c>
      <c r="Q16" s="4">
        <f t="shared" si="3"/>
        <v>2813</v>
      </c>
      <c r="R16" s="10"/>
    </row>
    <row r="17" ht="24" customHeight="1" spans="1:18">
      <c r="A17" s="10">
        <v>12</v>
      </c>
      <c r="B17" s="4" t="s">
        <v>111</v>
      </c>
      <c r="C17" s="9">
        <v>3086</v>
      </c>
      <c r="D17" s="4">
        <v>525</v>
      </c>
      <c r="E17" s="4">
        <v>263</v>
      </c>
      <c r="F17" s="4">
        <v>34</v>
      </c>
      <c r="G17" s="4">
        <v>0</v>
      </c>
      <c r="H17" s="4">
        <v>0</v>
      </c>
      <c r="I17" s="4">
        <v>0</v>
      </c>
      <c r="J17" s="16">
        <v>23</v>
      </c>
      <c r="K17" s="16">
        <v>10</v>
      </c>
      <c r="L17" s="4">
        <v>0</v>
      </c>
      <c r="M17" s="4">
        <v>0</v>
      </c>
      <c r="N17" s="4">
        <f t="shared" si="0"/>
        <v>582</v>
      </c>
      <c r="O17" s="4">
        <f t="shared" si="1"/>
        <v>273</v>
      </c>
      <c r="P17" s="4">
        <f t="shared" si="2"/>
        <v>855</v>
      </c>
      <c r="Q17" s="4">
        <f t="shared" si="3"/>
        <v>2813</v>
      </c>
      <c r="R17" s="10"/>
    </row>
    <row r="18" ht="24" customHeight="1" spans="1:18">
      <c r="A18" s="4">
        <v>13</v>
      </c>
      <c r="B18" s="4" t="s">
        <v>112</v>
      </c>
      <c r="C18" s="9">
        <v>3086</v>
      </c>
      <c r="D18" s="4">
        <v>525</v>
      </c>
      <c r="E18" s="4">
        <v>263</v>
      </c>
      <c r="F18" s="4">
        <v>34</v>
      </c>
      <c r="G18" s="4">
        <v>0</v>
      </c>
      <c r="H18" s="4">
        <v>0</v>
      </c>
      <c r="I18" s="4">
        <v>0</v>
      </c>
      <c r="J18" s="16">
        <v>23</v>
      </c>
      <c r="K18" s="16">
        <v>10</v>
      </c>
      <c r="L18" s="4">
        <v>0</v>
      </c>
      <c r="M18" s="4">
        <v>0</v>
      </c>
      <c r="N18" s="4">
        <f t="shared" si="0"/>
        <v>582</v>
      </c>
      <c r="O18" s="4">
        <f t="shared" si="1"/>
        <v>273</v>
      </c>
      <c r="P18" s="4">
        <f t="shared" si="2"/>
        <v>855</v>
      </c>
      <c r="Q18" s="4">
        <f t="shared" si="3"/>
        <v>2813</v>
      </c>
      <c r="R18" s="10"/>
    </row>
    <row r="19" ht="24" customHeight="1" spans="1:18">
      <c r="A19" s="10">
        <v>14</v>
      </c>
      <c r="B19" s="4" t="s">
        <v>113</v>
      </c>
      <c r="C19" s="9">
        <v>3086</v>
      </c>
      <c r="D19" s="4">
        <v>525</v>
      </c>
      <c r="E19" s="4">
        <v>263</v>
      </c>
      <c r="F19" s="4">
        <v>34</v>
      </c>
      <c r="G19" s="4">
        <v>0</v>
      </c>
      <c r="H19" s="4">
        <v>0</v>
      </c>
      <c r="I19" s="4">
        <v>0</v>
      </c>
      <c r="J19" s="16">
        <v>23</v>
      </c>
      <c r="K19" s="16">
        <v>10</v>
      </c>
      <c r="L19" s="4">
        <v>0</v>
      </c>
      <c r="M19" s="4">
        <v>0</v>
      </c>
      <c r="N19" s="4">
        <f t="shared" si="0"/>
        <v>582</v>
      </c>
      <c r="O19" s="4">
        <f t="shared" si="1"/>
        <v>273</v>
      </c>
      <c r="P19" s="4">
        <f t="shared" si="2"/>
        <v>855</v>
      </c>
      <c r="Q19" s="4">
        <f t="shared" si="3"/>
        <v>2813</v>
      </c>
      <c r="R19" s="10"/>
    </row>
    <row r="20" ht="24" customHeight="1" spans="1:18">
      <c r="A20" s="11"/>
      <c r="B20" s="10" t="s">
        <v>8</v>
      </c>
      <c r="C20" s="10">
        <f t="shared" ref="C20:Q20" si="4">SUM(C6:C19)</f>
        <v>43204</v>
      </c>
      <c r="D20" s="10">
        <f t="shared" si="4"/>
        <v>7350</v>
      </c>
      <c r="E20" s="10">
        <f t="shared" si="4"/>
        <v>3682</v>
      </c>
      <c r="F20" s="10">
        <f t="shared" si="4"/>
        <v>476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322</v>
      </c>
      <c r="K20" s="10">
        <f t="shared" si="4"/>
        <v>140</v>
      </c>
      <c r="L20" s="10">
        <f t="shared" si="4"/>
        <v>0</v>
      </c>
      <c r="M20" s="10">
        <f t="shared" si="4"/>
        <v>0</v>
      </c>
      <c r="N20" s="10">
        <f t="shared" si="4"/>
        <v>8148</v>
      </c>
      <c r="O20" s="10">
        <f t="shared" si="4"/>
        <v>3822</v>
      </c>
      <c r="P20" s="10">
        <f t="shared" si="4"/>
        <v>11970</v>
      </c>
      <c r="Q20" s="10">
        <f t="shared" si="4"/>
        <v>39382</v>
      </c>
      <c r="R20" s="10"/>
    </row>
    <row r="22" ht="14.25" spans="3:11">
      <c r="C22" s="48" t="s">
        <v>127</v>
      </c>
      <c r="D22" s="48"/>
      <c r="E22" s="48"/>
      <c r="F22" s="48"/>
      <c r="G22" s="48"/>
      <c r="H22" s="52"/>
      <c r="I22" s="52"/>
      <c r="J22" s="53"/>
      <c r="K22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196527777777778" right="0.393055555555556" top="0.511805555555556" bottom="0.550694444444444" header="0.5" footer="0.5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128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2022.01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25" customHeight="1" spans="1:7">
      <c r="A5" s="23">
        <v>2</v>
      </c>
      <c r="B5" s="24">
        <v>2022.01</v>
      </c>
      <c r="C5" s="23" t="s">
        <v>11</v>
      </c>
      <c r="D5" s="23" t="s">
        <v>94</v>
      </c>
      <c r="E5" s="23" t="s">
        <v>115</v>
      </c>
      <c r="F5" s="23">
        <f>'08明细'!C20</f>
        <v>43204</v>
      </c>
      <c r="G5" s="23"/>
    </row>
    <row r="6" s="20" customFormat="1" ht="25" customHeight="1" spans="1:7">
      <c r="A6" s="23">
        <v>3</v>
      </c>
      <c r="B6" s="24">
        <v>2022.01</v>
      </c>
      <c r="C6" s="23" t="s">
        <v>16</v>
      </c>
      <c r="D6" s="23" t="s">
        <v>94</v>
      </c>
      <c r="E6" s="26" t="s">
        <v>129</v>
      </c>
      <c r="F6" s="23">
        <f>637*14</f>
        <v>8918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53320.4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opLeftCell="A4" workbookViewId="0">
      <selection activeCell="A3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130</v>
      </c>
      <c r="E3" s="4"/>
      <c r="F3" s="4" t="s">
        <v>131</v>
      </c>
      <c r="G3" s="4"/>
      <c r="H3" s="4" t="s">
        <v>52</v>
      </c>
      <c r="I3" s="4"/>
      <c r="J3" s="4" t="s">
        <v>132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3086</v>
      </c>
      <c r="D6" s="4">
        <v>577</v>
      </c>
      <c r="E6" s="4">
        <v>289</v>
      </c>
      <c r="F6" s="4">
        <v>34</v>
      </c>
      <c r="G6" s="4">
        <v>0</v>
      </c>
      <c r="H6" s="4">
        <v>0</v>
      </c>
      <c r="I6" s="4">
        <v>0</v>
      </c>
      <c r="J6" s="16">
        <v>26</v>
      </c>
      <c r="K6" s="16">
        <v>11</v>
      </c>
      <c r="L6" s="4">
        <v>0</v>
      </c>
      <c r="M6" s="4">
        <v>0</v>
      </c>
      <c r="N6" s="4">
        <f t="shared" ref="N6:N19" si="0">D6+F6+H6+J6+L6</f>
        <v>637</v>
      </c>
      <c r="O6" s="4">
        <f t="shared" ref="O6:O19" si="1">E6+G6+I6+K6+M6</f>
        <v>300</v>
      </c>
      <c r="P6" s="4">
        <f t="shared" ref="P6:P19" si="2">N6+O6</f>
        <v>937</v>
      </c>
      <c r="Q6" s="4">
        <f t="shared" ref="Q6:Q19" si="3">C6-O6</f>
        <v>2786</v>
      </c>
      <c r="R6" s="4"/>
    </row>
    <row r="7" ht="24" customHeight="1" spans="1:18">
      <c r="A7" s="10">
        <v>2</v>
      </c>
      <c r="B7" s="4" t="s">
        <v>101</v>
      </c>
      <c r="C7" s="9">
        <v>3086</v>
      </c>
      <c r="D7" s="4">
        <v>577</v>
      </c>
      <c r="E7" s="4">
        <v>289</v>
      </c>
      <c r="F7" s="4">
        <v>34</v>
      </c>
      <c r="G7" s="4">
        <v>0</v>
      </c>
      <c r="H7" s="4">
        <v>0</v>
      </c>
      <c r="I7" s="4">
        <v>0</v>
      </c>
      <c r="J7" s="16">
        <v>26</v>
      </c>
      <c r="K7" s="16">
        <v>11</v>
      </c>
      <c r="L7" s="4">
        <v>0</v>
      </c>
      <c r="M7" s="4">
        <v>0</v>
      </c>
      <c r="N7" s="4">
        <f t="shared" si="0"/>
        <v>637</v>
      </c>
      <c r="O7" s="4">
        <f t="shared" si="1"/>
        <v>300</v>
      </c>
      <c r="P7" s="4">
        <f t="shared" si="2"/>
        <v>937</v>
      </c>
      <c r="Q7" s="4">
        <f t="shared" si="3"/>
        <v>2786</v>
      </c>
      <c r="R7" s="10"/>
    </row>
    <row r="8" ht="24" customHeight="1" spans="1:18">
      <c r="A8" s="10">
        <v>3</v>
      </c>
      <c r="B8" s="4" t="s">
        <v>102</v>
      </c>
      <c r="C8" s="9">
        <v>3086</v>
      </c>
      <c r="D8" s="4">
        <v>577</v>
      </c>
      <c r="E8" s="4">
        <v>289</v>
      </c>
      <c r="F8" s="4">
        <v>34</v>
      </c>
      <c r="G8" s="4">
        <v>0</v>
      </c>
      <c r="H8" s="4">
        <v>0</v>
      </c>
      <c r="I8" s="4">
        <v>0</v>
      </c>
      <c r="J8" s="16">
        <v>26</v>
      </c>
      <c r="K8" s="16">
        <v>11</v>
      </c>
      <c r="L8" s="4">
        <v>0</v>
      </c>
      <c r="M8" s="4">
        <v>0</v>
      </c>
      <c r="N8" s="4">
        <f t="shared" si="0"/>
        <v>637</v>
      </c>
      <c r="O8" s="4">
        <f t="shared" si="1"/>
        <v>300</v>
      </c>
      <c r="P8" s="4">
        <f t="shared" si="2"/>
        <v>937</v>
      </c>
      <c r="Q8" s="4">
        <f t="shared" si="3"/>
        <v>2786</v>
      </c>
      <c r="R8" s="10"/>
    </row>
    <row r="9" customFormat="1" ht="24" customHeight="1" spans="1:18">
      <c r="A9" s="4">
        <v>4</v>
      </c>
      <c r="B9" s="4" t="s">
        <v>103</v>
      </c>
      <c r="C9" s="9">
        <v>3086</v>
      </c>
      <c r="D9" s="4">
        <v>577</v>
      </c>
      <c r="E9" s="4">
        <v>289</v>
      </c>
      <c r="F9" s="4">
        <v>34</v>
      </c>
      <c r="G9" s="4">
        <v>0</v>
      </c>
      <c r="H9" s="4">
        <v>0</v>
      </c>
      <c r="I9" s="4">
        <v>0</v>
      </c>
      <c r="J9" s="16">
        <v>26</v>
      </c>
      <c r="K9" s="16">
        <v>11</v>
      </c>
      <c r="L9" s="4">
        <v>0</v>
      </c>
      <c r="M9" s="4">
        <v>0</v>
      </c>
      <c r="N9" s="4">
        <f t="shared" si="0"/>
        <v>637</v>
      </c>
      <c r="O9" s="4">
        <f t="shared" si="1"/>
        <v>300</v>
      </c>
      <c r="P9" s="4">
        <f t="shared" si="2"/>
        <v>937</v>
      </c>
      <c r="Q9" s="4">
        <f t="shared" si="3"/>
        <v>2786</v>
      </c>
      <c r="R9" s="10"/>
    </row>
    <row r="10" customFormat="1" ht="24" customHeight="1" spans="1:18">
      <c r="A10" s="10">
        <v>5</v>
      </c>
      <c r="B10" s="4" t="s">
        <v>104</v>
      </c>
      <c r="C10" s="9">
        <v>3086</v>
      </c>
      <c r="D10" s="4">
        <v>577</v>
      </c>
      <c r="E10" s="4">
        <v>289</v>
      </c>
      <c r="F10" s="4">
        <v>34</v>
      </c>
      <c r="G10" s="4">
        <v>0</v>
      </c>
      <c r="H10" s="4">
        <v>0</v>
      </c>
      <c r="I10" s="4">
        <v>0</v>
      </c>
      <c r="J10" s="16">
        <v>26</v>
      </c>
      <c r="K10" s="16">
        <v>11</v>
      </c>
      <c r="L10" s="4">
        <v>0</v>
      </c>
      <c r="M10" s="4">
        <v>0</v>
      </c>
      <c r="N10" s="4">
        <f t="shared" si="0"/>
        <v>637</v>
      </c>
      <c r="O10" s="4">
        <f t="shared" si="1"/>
        <v>300</v>
      </c>
      <c r="P10" s="4">
        <f t="shared" si="2"/>
        <v>937</v>
      </c>
      <c r="Q10" s="4">
        <f t="shared" si="3"/>
        <v>2786</v>
      </c>
      <c r="R10" s="10"/>
    </row>
    <row r="11" ht="24" customHeight="1" spans="1:18">
      <c r="A11" s="10">
        <v>6</v>
      </c>
      <c r="B11" s="4" t="s">
        <v>105</v>
      </c>
      <c r="C11" s="9">
        <v>3086</v>
      </c>
      <c r="D11" s="4">
        <v>577</v>
      </c>
      <c r="E11" s="4">
        <v>289</v>
      </c>
      <c r="F11" s="4">
        <v>34</v>
      </c>
      <c r="G11" s="4">
        <v>0</v>
      </c>
      <c r="H11" s="4">
        <v>0</v>
      </c>
      <c r="I11" s="4">
        <v>0</v>
      </c>
      <c r="J11" s="16">
        <v>26</v>
      </c>
      <c r="K11" s="16">
        <v>11</v>
      </c>
      <c r="L11" s="4">
        <v>0</v>
      </c>
      <c r="M11" s="4">
        <v>0</v>
      </c>
      <c r="N11" s="4">
        <f t="shared" si="0"/>
        <v>637</v>
      </c>
      <c r="O11" s="4">
        <f t="shared" si="1"/>
        <v>300</v>
      </c>
      <c r="P11" s="4">
        <f t="shared" si="2"/>
        <v>937</v>
      </c>
      <c r="Q11" s="4">
        <f t="shared" si="3"/>
        <v>2786</v>
      </c>
      <c r="R11" s="10"/>
    </row>
    <row r="12" ht="24" customHeight="1" spans="1:18">
      <c r="A12" s="4">
        <v>7</v>
      </c>
      <c r="B12" s="4" t="s">
        <v>106</v>
      </c>
      <c r="C12" s="9">
        <v>3086</v>
      </c>
      <c r="D12" s="4">
        <v>577</v>
      </c>
      <c r="E12" s="4">
        <v>289</v>
      </c>
      <c r="F12" s="4">
        <v>34</v>
      </c>
      <c r="G12" s="4">
        <v>0</v>
      </c>
      <c r="H12" s="4">
        <v>0</v>
      </c>
      <c r="I12" s="4">
        <v>0</v>
      </c>
      <c r="J12" s="16">
        <v>26</v>
      </c>
      <c r="K12" s="16">
        <v>11</v>
      </c>
      <c r="L12" s="4">
        <v>0</v>
      </c>
      <c r="M12" s="4">
        <v>0</v>
      </c>
      <c r="N12" s="4">
        <f t="shared" si="0"/>
        <v>637</v>
      </c>
      <c r="O12" s="4">
        <f t="shared" si="1"/>
        <v>300</v>
      </c>
      <c r="P12" s="4">
        <f t="shared" si="2"/>
        <v>937</v>
      </c>
      <c r="Q12" s="4">
        <f t="shared" si="3"/>
        <v>2786</v>
      </c>
      <c r="R12" s="10"/>
    </row>
    <row r="13" ht="24" customHeight="1" spans="1:18">
      <c r="A13" s="10">
        <v>8</v>
      </c>
      <c r="B13" s="4" t="s">
        <v>107</v>
      </c>
      <c r="C13" s="9">
        <v>3086</v>
      </c>
      <c r="D13" s="4">
        <v>577</v>
      </c>
      <c r="E13" s="4">
        <v>289</v>
      </c>
      <c r="F13" s="4">
        <v>34</v>
      </c>
      <c r="G13" s="4">
        <v>0</v>
      </c>
      <c r="H13" s="4">
        <v>0</v>
      </c>
      <c r="I13" s="4">
        <v>0</v>
      </c>
      <c r="J13" s="16">
        <v>26</v>
      </c>
      <c r="K13" s="16">
        <v>11</v>
      </c>
      <c r="L13" s="4">
        <v>0</v>
      </c>
      <c r="M13" s="4">
        <v>0</v>
      </c>
      <c r="N13" s="4">
        <f t="shared" si="0"/>
        <v>637</v>
      </c>
      <c r="O13" s="4">
        <f t="shared" si="1"/>
        <v>300</v>
      </c>
      <c r="P13" s="4">
        <f t="shared" si="2"/>
        <v>937</v>
      </c>
      <c r="Q13" s="4">
        <f t="shared" si="3"/>
        <v>2786</v>
      </c>
      <c r="R13" s="10"/>
    </row>
    <row r="14" ht="24" customHeight="1" spans="1:18">
      <c r="A14" s="10">
        <v>9</v>
      </c>
      <c r="B14" s="4" t="s">
        <v>108</v>
      </c>
      <c r="C14" s="9">
        <v>3086</v>
      </c>
      <c r="D14" s="4">
        <v>577</v>
      </c>
      <c r="E14" s="4">
        <v>289</v>
      </c>
      <c r="F14" s="4">
        <v>34</v>
      </c>
      <c r="G14" s="4">
        <v>0</v>
      </c>
      <c r="H14" s="4">
        <v>0</v>
      </c>
      <c r="I14" s="4">
        <v>0</v>
      </c>
      <c r="J14" s="16">
        <v>26</v>
      </c>
      <c r="K14" s="16">
        <v>11</v>
      </c>
      <c r="L14" s="4">
        <v>0</v>
      </c>
      <c r="M14" s="4">
        <v>0</v>
      </c>
      <c r="N14" s="4">
        <f t="shared" si="0"/>
        <v>637</v>
      </c>
      <c r="O14" s="4">
        <f t="shared" si="1"/>
        <v>300</v>
      </c>
      <c r="P14" s="4">
        <f t="shared" si="2"/>
        <v>937</v>
      </c>
      <c r="Q14" s="4">
        <f t="shared" si="3"/>
        <v>2786</v>
      </c>
      <c r="R14" s="10"/>
    </row>
    <row r="15" ht="24" customHeight="1" spans="1:18">
      <c r="A15" s="4">
        <v>10</v>
      </c>
      <c r="B15" s="4" t="s">
        <v>109</v>
      </c>
      <c r="C15" s="9">
        <v>3086</v>
      </c>
      <c r="D15" s="4">
        <v>577</v>
      </c>
      <c r="E15" s="4">
        <v>289</v>
      </c>
      <c r="F15" s="4">
        <v>34</v>
      </c>
      <c r="G15" s="4">
        <v>0</v>
      </c>
      <c r="H15" s="4">
        <v>0</v>
      </c>
      <c r="I15" s="4">
        <v>0</v>
      </c>
      <c r="J15" s="16">
        <v>26</v>
      </c>
      <c r="K15" s="16">
        <v>11</v>
      </c>
      <c r="L15" s="4">
        <v>0</v>
      </c>
      <c r="M15" s="4">
        <v>0</v>
      </c>
      <c r="N15" s="4">
        <f t="shared" si="0"/>
        <v>637</v>
      </c>
      <c r="O15" s="4">
        <f t="shared" si="1"/>
        <v>300</v>
      </c>
      <c r="P15" s="4">
        <f t="shared" si="2"/>
        <v>937</v>
      </c>
      <c r="Q15" s="4">
        <f t="shared" si="3"/>
        <v>2786</v>
      </c>
      <c r="R15" s="10"/>
    </row>
    <row r="16" ht="24" customHeight="1" spans="1:18">
      <c r="A16" s="10">
        <v>11</v>
      </c>
      <c r="B16" s="4" t="s">
        <v>110</v>
      </c>
      <c r="C16" s="9">
        <v>3086</v>
      </c>
      <c r="D16" s="4">
        <v>577</v>
      </c>
      <c r="E16" s="4">
        <v>289</v>
      </c>
      <c r="F16" s="4">
        <v>34</v>
      </c>
      <c r="G16" s="4">
        <v>0</v>
      </c>
      <c r="H16" s="4">
        <v>0</v>
      </c>
      <c r="I16" s="4">
        <v>0</v>
      </c>
      <c r="J16" s="16">
        <v>26</v>
      </c>
      <c r="K16" s="16">
        <v>11</v>
      </c>
      <c r="L16" s="4">
        <v>0</v>
      </c>
      <c r="M16" s="4">
        <v>0</v>
      </c>
      <c r="N16" s="4">
        <f t="shared" si="0"/>
        <v>637</v>
      </c>
      <c r="O16" s="4">
        <f t="shared" si="1"/>
        <v>300</v>
      </c>
      <c r="P16" s="4">
        <f t="shared" si="2"/>
        <v>937</v>
      </c>
      <c r="Q16" s="4">
        <f t="shared" si="3"/>
        <v>2786</v>
      </c>
      <c r="R16" s="10"/>
    </row>
    <row r="17" ht="24" customHeight="1" spans="1:18">
      <c r="A17" s="10">
        <v>12</v>
      </c>
      <c r="B17" s="4" t="s">
        <v>111</v>
      </c>
      <c r="C17" s="9">
        <v>3086</v>
      </c>
      <c r="D17" s="4">
        <v>577</v>
      </c>
      <c r="E17" s="4">
        <v>289</v>
      </c>
      <c r="F17" s="4">
        <v>34</v>
      </c>
      <c r="G17" s="4">
        <v>0</v>
      </c>
      <c r="H17" s="4">
        <v>0</v>
      </c>
      <c r="I17" s="4">
        <v>0</v>
      </c>
      <c r="J17" s="16">
        <v>26</v>
      </c>
      <c r="K17" s="16">
        <v>11</v>
      </c>
      <c r="L17" s="4">
        <v>0</v>
      </c>
      <c r="M17" s="4">
        <v>0</v>
      </c>
      <c r="N17" s="4">
        <f t="shared" si="0"/>
        <v>637</v>
      </c>
      <c r="O17" s="4">
        <f t="shared" si="1"/>
        <v>300</v>
      </c>
      <c r="P17" s="4">
        <f t="shared" si="2"/>
        <v>937</v>
      </c>
      <c r="Q17" s="4">
        <f t="shared" si="3"/>
        <v>2786</v>
      </c>
      <c r="R17" s="10"/>
    </row>
    <row r="18" ht="24" customHeight="1" spans="1:18">
      <c r="A18" s="4">
        <v>13</v>
      </c>
      <c r="B18" s="4" t="s">
        <v>112</v>
      </c>
      <c r="C18" s="9">
        <v>3086</v>
      </c>
      <c r="D18" s="4">
        <v>577</v>
      </c>
      <c r="E18" s="4">
        <v>289</v>
      </c>
      <c r="F18" s="4">
        <v>34</v>
      </c>
      <c r="G18" s="4">
        <v>0</v>
      </c>
      <c r="H18" s="4">
        <v>0</v>
      </c>
      <c r="I18" s="4">
        <v>0</v>
      </c>
      <c r="J18" s="16">
        <v>26</v>
      </c>
      <c r="K18" s="16">
        <v>11</v>
      </c>
      <c r="L18" s="4">
        <v>0</v>
      </c>
      <c r="M18" s="4">
        <v>0</v>
      </c>
      <c r="N18" s="4">
        <f t="shared" si="0"/>
        <v>637</v>
      </c>
      <c r="O18" s="4">
        <f t="shared" si="1"/>
        <v>300</v>
      </c>
      <c r="P18" s="4">
        <f t="shared" si="2"/>
        <v>937</v>
      </c>
      <c r="Q18" s="4">
        <f t="shared" si="3"/>
        <v>2786</v>
      </c>
      <c r="R18" s="10"/>
    </row>
    <row r="19" ht="24" customHeight="1" spans="1:18">
      <c r="A19" s="10">
        <v>14</v>
      </c>
      <c r="B19" s="4" t="s">
        <v>113</v>
      </c>
      <c r="C19" s="9">
        <v>3086</v>
      </c>
      <c r="D19" s="4">
        <v>577</v>
      </c>
      <c r="E19" s="4">
        <v>289</v>
      </c>
      <c r="F19" s="4">
        <v>34</v>
      </c>
      <c r="G19" s="4">
        <v>0</v>
      </c>
      <c r="H19" s="4">
        <v>0</v>
      </c>
      <c r="I19" s="4">
        <v>0</v>
      </c>
      <c r="J19" s="16">
        <v>26</v>
      </c>
      <c r="K19" s="16">
        <v>11</v>
      </c>
      <c r="L19" s="4">
        <v>0</v>
      </c>
      <c r="M19" s="4">
        <v>0</v>
      </c>
      <c r="N19" s="4">
        <f t="shared" si="0"/>
        <v>637</v>
      </c>
      <c r="O19" s="4">
        <f t="shared" si="1"/>
        <v>300</v>
      </c>
      <c r="P19" s="4">
        <f t="shared" si="2"/>
        <v>937</v>
      </c>
      <c r="Q19" s="4">
        <f t="shared" si="3"/>
        <v>2786</v>
      </c>
      <c r="R19" s="10"/>
    </row>
    <row r="20" ht="24" customHeight="1" spans="1:18">
      <c r="A20" s="11"/>
      <c r="B20" s="10" t="s">
        <v>8</v>
      </c>
      <c r="C20" s="10">
        <f t="shared" ref="C20:Q20" si="4">SUM(C6:C19)</f>
        <v>43204</v>
      </c>
      <c r="D20" s="10">
        <f t="shared" si="4"/>
        <v>8078</v>
      </c>
      <c r="E20" s="10">
        <f t="shared" si="4"/>
        <v>4046</v>
      </c>
      <c r="F20" s="10">
        <f t="shared" si="4"/>
        <v>476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364</v>
      </c>
      <c r="K20" s="10">
        <f t="shared" si="4"/>
        <v>154</v>
      </c>
      <c r="L20" s="10">
        <f t="shared" si="4"/>
        <v>0</v>
      </c>
      <c r="M20" s="10">
        <f t="shared" si="4"/>
        <v>0</v>
      </c>
      <c r="N20" s="10">
        <f t="shared" si="4"/>
        <v>8918</v>
      </c>
      <c r="O20" s="10">
        <f t="shared" si="4"/>
        <v>4200</v>
      </c>
      <c r="P20" s="10">
        <f t="shared" si="4"/>
        <v>13118</v>
      </c>
      <c r="Q20" s="10">
        <f t="shared" si="4"/>
        <v>39004</v>
      </c>
      <c r="R20" s="10"/>
    </row>
    <row r="21" customFormat="1"/>
    <row r="22" customFormat="1" ht="18.75" spans="3:11">
      <c r="C22" s="12" t="s">
        <v>133</v>
      </c>
      <c r="D22" s="12"/>
      <c r="E22" s="12"/>
      <c r="F22" s="12"/>
      <c r="G22" s="12"/>
      <c r="H22" s="12"/>
      <c r="I22" s="1"/>
      <c r="J22" s="1"/>
      <c r="K22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432638888888889" right="0.0388888888888889" top="0.472222222222222" bottom="0.354166666666667" header="0.5" footer="0.5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134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2022.02</v>
      </c>
      <c r="C4" s="23" t="s">
        <v>14</v>
      </c>
      <c r="D4" s="23" t="s">
        <v>94</v>
      </c>
      <c r="E4" s="23" t="s">
        <v>95</v>
      </c>
      <c r="F4" s="23">
        <f>80*14*1.07</f>
        <v>1198.4</v>
      </c>
      <c r="G4" s="23" t="s">
        <v>35</v>
      </c>
    </row>
    <row r="5" s="20" customFormat="1" ht="25" customHeight="1" spans="1:7">
      <c r="A5" s="23">
        <v>2</v>
      </c>
      <c r="B5" s="24">
        <v>2022.02</v>
      </c>
      <c r="C5" s="23" t="s">
        <v>11</v>
      </c>
      <c r="D5" s="23" t="s">
        <v>94</v>
      </c>
      <c r="E5" s="23" t="s">
        <v>115</v>
      </c>
      <c r="F5" s="23">
        <f>'08明细'!C20</f>
        <v>43204</v>
      </c>
      <c r="G5" s="23"/>
    </row>
    <row r="6" s="20" customFormat="1" ht="25" customHeight="1" spans="1:7">
      <c r="A6" s="23">
        <v>3</v>
      </c>
      <c r="B6" s="24">
        <v>2022.02</v>
      </c>
      <c r="C6" s="23" t="s">
        <v>16</v>
      </c>
      <c r="D6" s="23" t="s">
        <v>94</v>
      </c>
      <c r="E6" s="26" t="s">
        <v>129</v>
      </c>
      <c r="F6" s="23">
        <f>637*14</f>
        <v>8918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53320.4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B7" sqref="B7"/>
    </sheetView>
  </sheetViews>
  <sheetFormatPr defaultColWidth="9" defaultRowHeight="13.5"/>
  <cols>
    <col min="1" max="1" width="9.125" customWidth="1"/>
    <col min="4" max="4" width="7.5" customWidth="1"/>
    <col min="5" max="5" width="7.125" customWidth="1"/>
    <col min="6" max="6" width="6.25" customWidth="1"/>
    <col min="9" max="9" width="7.25" customWidth="1"/>
    <col min="12" max="13" width="9" hidden="1" customWidth="1"/>
    <col min="15" max="15" width="7.875" customWidth="1"/>
    <col min="16" max="16" width="7.75" customWidth="1"/>
    <col min="17" max="17" width="10.1833333333333" customWidth="1"/>
  </cols>
  <sheetData>
    <row r="1" s="1" customFormat="1" ht="25" customHeight="1" spans="1:18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1:18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3" t="s">
        <v>47</v>
      </c>
      <c r="B3" s="3"/>
      <c r="C3" s="3"/>
      <c r="D3" s="3"/>
      <c r="E3" s="3"/>
      <c r="F3" s="3"/>
      <c r="G3" s="3"/>
      <c r="H3" s="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="1" customFormat="1" ht="25" customHeight="1" spans="1:18">
      <c r="A4" s="4" t="s">
        <v>48</v>
      </c>
      <c r="B4" s="5" t="s">
        <v>49</v>
      </c>
      <c r="C4" s="4" t="s">
        <v>50</v>
      </c>
      <c r="D4" s="4"/>
      <c r="E4" s="4" t="s">
        <v>51</v>
      </c>
      <c r="F4" s="4"/>
      <c r="G4" s="4" t="s">
        <v>52</v>
      </c>
      <c r="H4" s="4"/>
      <c r="I4" s="4" t="s">
        <v>53</v>
      </c>
      <c r="J4" s="4"/>
      <c r="K4" s="4" t="s">
        <v>40</v>
      </c>
      <c r="L4" s="14" t="s">
        <v>54</v>
      </c>
      <c r="M4" s="15"/>
      <c r="N4" s="5" t="s">
        <v>55</v>
      </c>
      <c r="O4" s="5" t="s">
        <v>56</v>
      </c>
      <c r="P4" s="5" t="s">
        <v>57</v>
      </c>
      <c r="Q4" s="5" t="s">
        <v>58</v>
      </c>
      <c r="R4" s="5" t="s">
        <v>9</v>
      </c>
    </row>
    <row r="5" s="1" customFormat="1" ht="25" customHeight="1" spans="1:18">
      <c r="A5" s="4"/>
      <c r="B5" s="5"/>
      <c r="C5" s="4" t="s">
        <v>59</v>
      </c>
      <c r="D5" s="4" t="s">
        <v>60</v>
      </c>
      <c r="E5" s="4" t="s">
        <v>59</v>
      </c>
      <c r="F5" s="4" t="s">
        <v>60</v>
      </c>
      <c r="G5" s="4" t="s">
        <v>59</v>
      </c>
      <c r="H5" s="4" t="s">
        <v>60</v>
      </c>
      <c r="I5" s="4" t="s">
        <v>59</v>
      </c>
      <c r="J5" s="4" t="s">
        <v>60</v>
      </c>
      <c r="K5" s="4"/>
      <c r="L5" s="15" t="s">
        <v>59</v>
      </c>
      <c r="M5" s="4" t="s">
        <v>60</v>
      </c>
      <c r="N5" s="5"/>
      <c r="O5" s="5"/>
      <c r="P5" s="5"/>
      <c r="Q5" s="5"/>
      <c r="R5" s="5"/>
    </row>
    <row r="6" s="1" customFormat="1" ht="25" customHeight="1" spans="1:18">
      <c r="A6" s="4"/>
      <c r="B6" s="5"/>
      <c r="C6" s="6">
        <v>0.16</v>
      </c>
      <c r="D6" s="6">
        <v>0.08</v>
      </c>
      <c r="E6" s="6">
        <v>0.01</v>
      </c>
      <c r="F6" s="4">
        <v>0</v>
      </c>
      <c r="G6" s="8">
        <v>0.067</v>
      </c>
      <c r="H6" s="6">
        <v>0.02</v>
      </c>
      <c r="I6" s="7">
        <v>0.007</v>
      </c>
      <c r="J6" s="7">
        <v>0.003</v>
      </c>
      <c r="K6" s="7" t="s">
        <v>61</v>
      </c>
      <c r="L6" s="7">
        <v>0.5</v>
      </c>
      <c r="M6" s="7">
        <v>0.5</v>
      </c>
      <c r="N6" s="5"/>
      <c r="O6" s="5"/>
      <c r="P6" s="5"/>
      <c r="Q6" s="5"/>
      <c r="R6" s="5"/>
    </row>
    <row r="7" s="1" customFormat="1" ht="28" customHeight="1" spans="1:18">
      <c r="A7" s="54" t="s">
        <v>62</v>
      </c>
      <c r="B7" s="9">
        <v>1800</v>
      </c>
      <c r="C7" s="4">
        <v>494</v>
      </c>
      <c r="D7" s="4">
        <v>247</v>
      </c>
      <c r="E7" s="4"/>
      <c r="F7" s="4">
        <v>0</v>
      </c>
      <c r="G7" s="4">
        <v>338</v>
      </c>
      <c r="H7" s="4">
        <v>101</v>
      </c>
      <c r="I7" s="4"/>
      <c r="J7" s="4"/>
      <c r="K7" s="4">
        <v>200</v>
      </c>
      <c r="L7" s="4"/>
      <c r="M7" s="4"/>
      <c r="N7" s="4">
        <f>C7+E7+G7+I7+L7+K7</f>
        <v>1032</v>
      </c>
      <c r="O7" s="4">
        <f>D7+H7+J7+M7</f>
        <v>348</v>
      </c>
      <c r="P7" s="4">
        <f>N7+O7</f>
        <v>1380</v>
      </c>
      <c r="Q7" s="4">
        <f>B7-O7</f>
        <v>1452</v>
      </c>
      <c r="R7" s="4" t="s">
        <v>63</v>
      </c>
    </row>
    <row r="8" ht="27" customHeight="1" spans="1:18">
      <c r="A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ht="33" customHeight="1" spans="1:18">
      <c r="A9" s="11" t="s">
        <v>64</v>
      </c>
      <c r="B9" s="10">
        <f>SUM(B7:B7)</f>
        <v>1800</v>
      </c>
      <c r="C9" s="10">
        <f t="shared" ref="C9:Q9" si="0">SUM(C7:C7)</f>
        <v>494</v>
      </c>
      <c r="D9" s="10">
        <f t="shared" si="0"/>
        <v>247</v>
      </c>
      <c r="E9" s="10">
        <f t="shared" si="0"/>
        <v>0</v>
      </c>
      <c r="F9" s="10">
        <f t="shared" si="0"/>
        <v>0</v>
      </c>
      <c r="G9" s="10">
        <f t="shared" si="0"/>
        <v>338</v>
      </c>
      <c r="H9" s="10">
        <f t="shared" si="0"/>
        <v>101</v>
      </c>
      <c r="I9" s="10">
        <f t="shared" si="0"/>
        <v>0</v>
      </c>
      <c r="J9" s="10">
        <f t="shared" si="0"/>
        <v>0</v>
      </c>
      <c r="K9" s="10">
        <f t="shared" si="0"/>
        <v>200</v>
      </c>
      <c r="L9" s="10">
        <f t="shared" si="0"/>
        <v>0</v>
      </c>
      <c r="M9" s="10">
        <f t="shared" si="0"/>
        <v>0</v>
      </c>
      <c r="N9" s="10">
        <f t="shared" si="0"/>
        <v>1032</v>
      </c>
      <c r="O9" s="10">
        <f t="shared" si="0"/>
        <v>348</v>
      </c>
      <c r="P9" s="10">
        <f t="shared" si="0"/>
        <v>1380</v>
      </c>
      <c r="Q9" s="10">
        <f t="shared" si="0"/>
        <v>1452</v>
      </c>
      <c r="R9" s="11"/>
    </row>
  </sheetData>
  <mergeCells count="16">
    <mergeCell ref="A1:R1"/>
    <mergeCell ref="A2:R2"/>
    <mergeCell ref="A3:H3"/>
    <mergeCell ref="C4:D4"/>
    <mergeCell ref="E4:F4"/>
    <mergeCell ref="G4:H4"/>
    <mergeCell ref="I4:J4"/>
    <mergeCell ref="L4:M4"/>
    <mergeCell ref="A4:A6"/>
    <mergeCell ref="B4:B6"/>
    <mergeCell ref="K4:K5"/>
    <mergeCell ref="N4:N6"/>
    <mergeCell ref="O4:O6"/>
    <mergeCell ref="P4:P6"/>
    <mergeCell ref="Q4:Q6"/>
    <mergeCell ref="R4:R6"/>
  </mergeCells>
  <pageMargins left="0.432638888888889" right="0.314583333333333" top="0.66875" bottom="1" header="0.5" footer="0.5"/>
  <pageSetup paperSize="9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A1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130</v>
      </c>
      <c r="E3" s="4"/>
      <c r="F3" s="4" t="s">
        <v>131</v>
      </c>
      <c r="G3" s="4"/>
      <c r="H3" s="4" t="s">
        <v>52</v>
      </c>
      <c r="I3" s="4"/>
      <c r="J3" s="4" t="s">
        <v>132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3086</v>
      </c>
      <c r="D6" s="4">
        <v>577</v>
      </c>
      <c r="E6" s="4">
        <v>289</v>
      </c>
      <c r="F6" s="4">
        <v>34</v>
      </c>
      <c r="G6" s="4">
        <v>0</v>
      </c>
      <c r="H6" s="4">
        <v>0</v>
      </c>
      <c r="I6" s="4">
        <v>0</v>
      </c>
      <c r="J6" s="16">
        <v>26</v>
      </c>
      <c r="K6" s="16">
        <v>11</v>
      </c>
      <c r="L6" s="4">
        <v>0</v>
      </c>
      <c r="M6" s="4">
        <v>0</v>
      </c>
      <c r="N6" s="4">
        <f t="shared" ref="N6:N19" si="0">D6+F6+H6+J6+L6</f>
        <v>637</v>
      </c>
      <c r="O6" s="4">
        <f t="shared" ref="O6:O19" si="1">E6+G6+I6+K6+M6</f>
        <v>300</v>
      </c>
      <c r="P6" s="4">
        <f t="shared" ref="P6:P19" si="2">N6+O6</f>
        <v>937</v>
      </c>
      <c r="Q6" s="4">
        <f t="shared" ref="Q6:Q19" si="3">C6-O6</f>
        <v>2786</v>
      </c>
      <c r="R6" s="4"/>
    </row>
    <row r="7" ht="24" customHeight="1" spans="1:18">
      <c r="A7" s="10">
        <v>2</v>
      </c>
      <c r="B7" s="4" t="s">
        <v>101</v>
      </c>
      <c r="C7" s="9">
        <v>3086</v>
      </c>
      <c r="D7" s="4">
        <v>577</v>
      </c>
      <c r="E7" s="4">
        <v>289</v>
      </c>
      <c r="F7" s="4">
        <v>34</v>
      </c>
      <c r="G7" s="4">
        <v>0</v>
      </c>
      <c r="H7" s="4">
        <v>0</v>
      </c>
      <c r="I7" s="4">
        <v>0</v>
      </c>
      <c r="J7" s="16">
        <v>26</v>
      </c>
      <c r="K7" s="16">
        <v>11</v>
      </c>
      <c r="L7" s="4">
        <v>0</v>
      </c>
      <c r="M7" s="4">
        <v>0</v>
      </c>
      <c r="N7" s="4">
        <f t="shared" si="0"/>
        <v>637</v>
      </c>
      <c r="O7" s="4">
        <f t="shared" si="1"/>
        <v>300</v>
      </c>
      <c r="P7" s="4">
        <f t="shared" si="2"/>
        <v>937</v>
      </c>
      <c r="Q7" s="4">
        <f t="shared" si="3"/>
        <v>2786</v>
      </c>
      <c r="R7" s="10"/>
    </row>
    <row r="8" ht="24" customHeight="1" spans="1:18">
      <c r="A8" s="10">
        <v>3</v>
      </c>
      <c r="B8" s="4" t="s">
        <v>102</v>
      </c>
      <c r="C8" s="9">
        <v>3086</v>
      </c>
      <c r="D8" s="4">
        <v>577</v>
      </c>
      <c r="E8" s="4">
        <v>289</v>
      </c>
      <c r="F8" s="4">
        <v>34</v>
      </c>
      <c r="G8" s="4">
        <v>0</v>
      </c>
      <c r="H8" s="4">
        <v>0</v>
      </c>
      <c r="I8" s="4">
        <v>0</v>
      </c>
      <c r="J8" s="16">
        <v>26</v>
      </c>
      <c r="K8" s="16">
        <v>11</v>
      </c>
      <c r="L8" s="4">
        <v>0</v>
      </c>
      <c r="M8" s="4">
        <v>0</v>
      </c>
      <c r="N8" s="4">
        <f t="shared" si="0"/>
        <v>637</v>
      </c>
      <c r="O8" s="4">
        <f t="shared" si="1"/>
        <v>300</v>
      </c>
      <c r="P8" s="4">
        <f t="shared" si="2"/>
        <v>937</v>
      </c>
      <c r="Q8" s="4">
        <f t="shared" si="3"/>
        <v>2786</v>
      </c>
      <c r="R8" s="10"/>
    </row>
    <row r="9" customFormat="1" ht="24" customHeight="1" spans="1:18">
      <c r="A9" s="4">
        <v>4</v>
      </c>
      <c r="B9" s="4" t="s">
        <v>103</v>
      </c>
      <c r="C9" s="9">
        <v>3086</v>
      </c>
      <c r="D9" s="4">
        <v>577</v>
      </c>
      <c r="E9" s="4">
        <v>289</v>
      </c>
      <c r="F9" s="4">
        <v>34</v>
      </c>
      <c r="G9" s="4">
        <v>0</v>
      </c>
      <c r="H9" s="4">
        <v>0</v>
      </c>
      <c r="I9" s="4">
        <v>0</v>
      </c>
      <c r="J9" s="16">
        <v>26</v>
      </c>
      <c r="K9" s="16">
        <v>11</v>
      </c>
      <c r="L9" s="4">
        <v>0</v>
      </c>
      <c r="M9" s="4">
        <v>0</v>
      </c>
      <c r="N9" s="4">
        <f t="shared" si="0"/>
        <v>637</v>
      </c>
      <c r="O9" s="4">
        <f t="shared" si="1"/>
        <v>300</v>
      </c>
      <c r="P9" s="4">
        <f t="shared" si="2"/>
        <v>937</v>
      </c>
      <c r="Q9" s="4">
        <f t="shared" si="3"/>
        <v>2786</v>
      </c>
      <c r="R9" s="10"/>
    </row>
    <row r="10" customFormat="1" ht="24" customHeight="1" spans="1:18">
      <c r="A10" s="10">
        <v>5</v>
      </c>
      <c r="B10" s="4" t="s">
        <v>104</v>
      </c>
      <c r="C10" s="9">
        <v>3086</v>
      </c>
      <c r="D10" s="4">
        <v>577</v>
      </c>
      <c r="E10" s="4">
        <v>289</v>
      </c>
      <c r="F10" s="4">
        <v>34</v>
      </c>
      <c r="G10" s="4">
        <v>0</v>
      </c>
      <c r="H10" s="4">
        <v>0</v>
      </c>
      <c r="I10" s="4">
        <v>0</v>
      </c>
      <c r="J10" s="16">
        <v>26</v>
      </c>
      <c r="K10" s="16">
        <v>11</v>
      </c>
      <c r="L10" s="4">
        <v>0</v>
      </c>
      <c r="M10" s="4">
        <v>0</v>
      </c>
      <c r="N10" s="4">
        <f t="shared" si="0"/>
        <v>637</v>
      </c>
      <c r="O10" s="4">
        <f t="shared" si="1"/>
        <v>300</v>
      </c>
      <c r="P10" s="4">
        <f t="shared" si="2"/>
        <v>937</v>
      </c>
      <c r="Q10" s="4">
        <f t="shared" si="3"/>
        <v>2786</v>
      </c>
      <c r="R10" s="10"/>
    </row>
    <row r="11" ht="24" customHeight="1" spans="1:18">
      <c r="A11" s="10">
        <v>6</v>
      </c>
      <c r="B11" s="4" t="s">
        <v>105</v>
      </c>
      <c r="C11" s="9">
        <v>3086</v>
      </c>
      <c r="D11" s="4">
        <v>577</v>
      </c>
      <c r="E11" s="4">
        <v>289</v>
      </c>
      <c r="F11" s="4">
        <v>34</v>
      </c>
      <c r="G11" s="4">
        <v>0</v>
      </c>
      <c r="H11" s="4">
        <v>0</v>
      </c>
      <c r="I11" s="4">
        <v>0</v>
      </c>
      <c r="J11" s="16">
        <v>26</v>
      </c>
      <c r="K11" s="16">
        <v>11</v>
      </c>
      <c r="L11" s="4">
        <v>0</v>
      </c>
      <c r="M11" s="4">
        <v>0</v>
      </c>
      <c r="N11" s="4">
        <f t="shared" si="0"/>
        <v>637</v>
      </c>
      <c r="O11" s="4">
        <f t="shared" si="1"/>
        <v>300</v>
      </c>
      <c r="P11" s="4">
        <f t="shared" si="2"/>
        <v>937</v>
      </c>
      <c r="Q11" s="4">
        <f t="shared" si="3"/>
        <v>2786</v>
      </c>
      <c r="R11" s="10"/>
    </row>
    <row r="12" ht="24" customHeight="1" spans="1:18">
      <c r="A12" s="4">
        <v>7</v>
      </c>
      <c r="B12" s="4" t="s">
        <v>106</v>
      </c>
      <c r="C12" s="9">
        <v>3086</v>
      </c>
      <c r="D12" s="4">
        <v>577</v>
      </c>
      <c r="E12" s="4">
        <v>289</v>
      </c>
      <c r="F12" s="4">
        <v>34</v>
      </c>
      <c r="G12" s="4">
        <v>0</v>
      </c>
      <c r="H12" s="4">
        <v>0</v>
      </c>
      <c r="I12" s="4">
        <v>0</v>
      </c>
      <c r="J12" s="16">
        <v>26</v>
      </c>
      <c r="K12" s="16">
        <v>11</v>
      </c>
      <c r="L12" s="4">
        <v>0</v>
      </c>
      <c r="M12" s="4">
        <v>0</v>
      </c>
      <c r="N12" s="4">
        <f t="shared" si="0"/>
        <v>637</v>
      </c>
      <c r="O12" s="4">
        <f t="shared" si="1"/>
        <v>300</v>
      </c>
      <c r="P12" s="4">
        <f t="shared" si="2"/>
        <v>937</v>
      </c>
      <c r="Q12" s="4">
        <f t="shared" si="3"/>
        <v>2786</v>
      </c>
      <c r="R12" s="10"/>
    </row>
    <row r="13" ht="24" customHeight="1" spans="1:18">
      <c r="A13" s="10">
        <v>8</v>
      </c>
      <c r="B13" s="4" t="s">
        <v>107</v>
      </c>
      <c r="C13" s="9">
        <v>3086</v>
      </c>
      <c r="D13" s="4">
        <v>577</v>
      </c>
      <c r="E13" s="4">
        <v>289</v>
      </c>
      <c r="F13" s="4">
        <v>34</v>
      </c>
      <c r="G13" s="4">
        <v>0</v>
      </c>
      <c r="H13" s="4">
        <v>0</v>
      </c>
      <c r="I13" s="4">
        <v>0</v>
      </c>
      <c r="J13" s="16">
        <v>26</v>
      </c>
      <c r="K13" s="16">
        <v>11</v>
      </c>
      <c r="L13" s="4">
        <v>0</v>
      </c>
      <c r="M13" s="4">
        <v>0</v>
      </c>
      <c r="N13" s="4">
        <f t="shared" si="0"/>
        <v>637</v>
      </c>
      <c r="O13" s="4">
        <f t="shared" si="1"/>
        <v>300</v>
      </c>
      <c r="P13" s="4">
        <f t="shared" si="2"/>
        <v>937</v>
      </c>
      <c r="Q13" s="4">
        <f t="shared" si="3"/>
        <v>2786</v>
      </c>
      <c r="R13" s="10"/>
    </row>
    <row r="14" ht="24" customHeight="1" spans="1:18">
      <c r="A14" s="10">
        <v>9</v>
      </c>
      <c r="B14" s="4" t="s">
        <v>108</v>
      </c>
      <c r="C14" s="9">
        <v>3086</v>
      </c>
      <c r="D14" s="4">
        <v>577</v>
      </c>
      <c r="E14" s="4">
        <v>289</v>
      </c>
      <c r="F14" s="4">
        <v>34</v>
      </c>
      <c r="G14" s="4">
        <v>0</v>
      </c>
      <c r="H14" s="4">
        <v>0</v>
      </c>
      <c r="I14" s="4">
        <v>0</v>
      </c>
      <c r="J14" s="16">
        <v>26</v>
      </c>
      <c r="K14" s="16">
        <v>11</v>
      </c>
      <c r="L14" s="4">
        <v>0</v>
      </c>
      <c r="M14" s="4">
        <v>0</v>
      </c>
      <c r="N14" s="4">
        <f t="shared" si="0"/>
        <v>637</v>
      </c>
      <c r="O14" s="4">
        <f t="shared" si="1"/>
        <v>300</v>
      </c>
      <c r="P14" s="4">
        <f t="shared" si="2"/>
        <v>937</v>
      </c>
      <c r="Q14" s="4">
        <f t="shared" si="3"/>
        <v>2786</v>
      </c>
      <c r="R14" s="10"/>
    </row>
    <row r="15" ht="24" customHeight="1" spans="1:18">
      <c r="A15" s="4">
        <v>10</v>
      </c>
      <c r="B15" s="4" t="s">
        <v>109</v>
      </c>
      <c r="C15" s="9">
        <v>3086</v>
      </c>
      <c r="D15" s="4">
        <v>577</v>
      </c>
      <c r="E15" s="4">
        <v>289</v>
      </c>
      <c r="F15" s="4">
        <v>34</v>
      </c>
      <c r="G15" s="4">
        <v>0</v>
      </c>
      <c r="H15" s="4">
        <v>0</v>
      </c>
      <c r="I15" s="4">
        <v>0</v>
      </c>
      <c r="J15" s="16">
        <v>26</v>
      </c>
      <c r="K15" s="16">
        <v>11</v>
      </c>
      <c r="L15" s="4">
        <v>0</v>
      </c>
      <c r="M15" s="4">
        <v>0</v>
      </c>
      <c r="N15" s="4">
        <f t="shared" si="0"/>
        <v>637</v>
      </c>
      <c r="O15" s="4">
        <f t="shared" si="1"/>
        <v>300</v>
      </c>
      <c r="P15" s="4">
        <f t="shared" si="2"/>
        <v>937</v>
      </c>
      <c r="Q15" s="4">
        <f t="shared" si="3"/>
        <v>2786</v>
      </c>
      <c r="R15" s="10"/>
    </row>
    <row r="16" ht="24" customHeight="1" spans="1:18">
      <c r="A16" s="10">
        <v>11</v>
      </c>
      <c r="B16" s="4" t="s">
        <v>110</v>
      </c>
      <c r="C16" s="9">
        <v>3086</v>
      </c>
      <c r="D16" s="4">
        <v>577</v>
      </c>
      <c r="E16" s="4">
        <v>289</v>
      </c>
      <c r="F16" s="4">
        <v>34</v>
      </c>
      <c r="G16" s="4">
        <v>0</v>
      </c>
      <c r="H16" s="4">
        <v>0</v>
      </c>
      <c r="I16" s="4">
        <v>0</v>
      </c>
      <c r="J16" s="16">
        <v>26</v>
      </c>
      <c r="K16" s="16">
        <v>11</v>
      </c>
      <c r="L16" s="4">
        <v>0</v>
      </c>
      <c r="M16" s="4">
        <v>0</v>
      </c>
      <c r="N16" s="4">
        <f t="shared" si="0"/>
        <v>637</v>
      </c>
      <c r="O16" s="4">
        <f t="shared" si="1"/>
        <v>300</v>
      </c>
      <c r="P16" s="4">
        <f t="shared" si="2"/>
        <v>937</v>
      </c>
      <c r="Q16" s="4">
        <f t="shared" si="3"/>
        <v>2786</v>
      </c>
      <c r="R16" s="10"/>
    </row>
    <row r="17" ht="24" customHeight="1" spans="1:18">
      <c r="A17" s="10">
        <v>12</v>
      </c>
      <c r="B17" s="4" t="s">
        <v>111</v>
      </c>
      <c r="C17" s="9">
        <v>3086</v>
      </c>
      <c r="D17" s="4">
        <v>577</v>
      </c>
      <c r="E17" s="4">
        <v>289</v>
      </c>
      <c r="F17" s="4">
        <v>34</v>
      </c>
      <c r="G17" s="4">
        <v>0</v>
      </c>
      <c r="H17" s="4">
        <v>0</v>
      </c>
      <c r="I17" s="4">
        <v>0</v>
      </c>
      <c r="J17" s="16">
        <v>26</v>
      </c>
      <c r="K17" s="16">
        <v>11</v>
      </c>
      <c r="L17" s="4">
        <v>0</v>
      </c>
      <c r="M17" s="4">
        <v>0</v>
      </c>
      <c r="N17" s="4">
        <f t="shared" si="0"/>
        <v>637</v>
      </c>
      <c r="O17" s="4">
        <f t="shared" si="1"/>
        <v>300</v>
      </c>
      <c r="P17" s="4">
        <f t="shared" si="2"/>
        <v>937</v>
      </c>
      <c r="Q17" s="4">
        <f t="shared" si="3"/>
        <v>2786</v>
      </c>
      <c r="R17" s="10"/>
    </row>
    <row r="18" ht="24" customHeight="1" spans="1:18">
      <c r="A18" s="4">
        <v>13</v>
      </c>
      <c r="B18" s="4" t="s">
        <v>112</v>
      </c>
      <c r="C18" s="9">
        <v>3086</v>
      </c>
      <c r="D18" s="4">
        <v>577</v>
      </c>
      <c r="E18" s="4">
        <v>289</v>
      </c>
      <c r="F18" s="4">
        <v>34</v>
      </c>
      <c r="G18" s="4">
        <v>0</v>
      </c>
      <c r="H18" s="4">
        <v>0</v>
      </c>
      <c r="I18" s="4">
        <v>0</v>
      </c>
      <c r="J18" s="16">
        <v>26</v>
      </c>
      <c r="K18" s="16">
        <v>11</v>
      </c>
      <c r="L18" s="4">
        <v>0</v>
      </c>
      <c r="M18" s="4">
        <v>0</v>
      </c>
      <c r="N18" s="4">
        <f t="shared" si="0"/>
        <v>637</v>
      </c>
      <c r="O18" s="4">
        <f t="shared" si="1"/>
        <v>300</v>
      </c>
      <c r="P18" s="4">
        <f t="shared" si="2"/>
        <v>937</v>
      </c>
      <c r="Q18" s="4">
        <f t="shared" si="3"/>
        <v>2786</v>
      </c>
      <c r="R18" s="10"/>
    </row>
    <row r="19" ht="24" customHeight="1" spans="1:18">
      <c r="A19" s="10">
        <v>14</v>
      </c>
      <c r="B19" s="4" t="s">
        <v>113</v>
      </c>
      <c r="C19" s="9">
        <v>3086</v>
      </c>
      <c r="D19" s="4">
        <v>577</v>
      </c>
      <c r="E19" s="4">
        <v>289</v>
      </c>
      <c r="F19" s="4">
        <v>34</v>
      </c>
      <c r="G19" s="4">
        <v>0</v>
      </c>
      <c r="H19" s="4">
        <v>0</v>
      </c>
      <c r="I19" s="4">
        <v>0</v>
      </c>
      <c r="J19" s="16">
        <v>26</v>
      </c>
      <c r="K19" s="16">
        <v>11</v>
      </c>
      <c r="L19" s="4">
        <v>0</v>
      </c>
      <c r="M19" s="4">
        <v>0</v>
      </c>
      <c r="N19" s="4">
        <f t="shared" si="0"/>
        <v>637</v>
      </c>
      <c r="O19" s="4">
        <f t="shared" si="1"/>
        <v>300</v>
      </c>
      <c r="P19" s="4">
        <f t="shared" si="2"/>
        <v>937</v>
      </c>
      <c r="Q19" s="4">
        <f t="shared" si="3"/>
        <v>2786</v>
      </c>
      <c r="R19" s="10"/>
    </row>
    <row r="20" ht="24" customHeight="1" spans="1:18">
      <c r="A20" s="11"/>
      <c r="B20" s="10" t="s">
        <v>8</v>
      </c>
      <c r="C20" s="10">
        <f t="shared" ref="C20:Q20" si="4">SUM(C6:C19)</f>
        <v>43204</v>
      </c>
      <c r="D20" s="10">
        <f t="shared" si="4"/>
        <v>8078</v>
      </c>
      <c r="E20" s="10">
        <f t="shared" si="4"/>
        <v>4046</v>
      </c>
      <c r="F20" s="10">
        <f t="shared" si="4"/>
        <v>476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364</v>
      </c>
      <c r="K20" s="10">
        <f t="shared" si="4"/>
        <v>154</v>
      </c>
      <c r="L20" s="10">
        <f t="shared" si="4"/>
        <v>0</v>
      </c>
      <c r="M20" s="10">
        <f t="shared" si="4"/>
        <v>0</v>
      </c>
      <c r="N20" s="10">
        <f t="shared" si="4"/>
        <v>8918</v>
      </c>
      <c r="O20" s="10">
        <f t="shared" si="4"/>
        <v>4200</v>
      </c>
      <c r="P20" s="10">
        <f t="shared" si="4"/>
        <v>13118</v>
      </c>
      <c r="Q20" s="10">
        <f t="shared" si="4"/>
        <v>39004</v>
      </c>
      <c r="R20" s="10"/>
    </row>
    <row r="21" customFormat="1"/>
    <row r="22" customFormat="1" ht="18.75" spans="3:11">
      <c r="C22" s="12"/>
      <c r="D22" s="12"/>
      <c r="E22" s="12"/>
      <c r="F22" s="12"/>
      <c r="G22" s="12"/>
      <c r="H22" s="12"/>
      <c r="I22" s="1"/>
      <c r="J22" s="1"/>
      <c r="K22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275" right="0.156944444444444" top="0.590277777777778" bottom="0.550694444444444" header="0.5" footer="0.5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135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2022.03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2022.03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2022.03</v>
      </c>
      <c r="C6" s="23" t="s">
        <v>16</v>
      </c>
      <c r="D6" s="23" t="s">
        <v>136</v>
      </c>
      <c r="E6" s="26" t="s">
        <v>139</v>
      </c>
      <c r="F6" s="23">
        <f>'03明细'!N21</f>
        <v>9555</v>
      </c>
      <c r="G6" s="26"/>
    </row>
    <row r="7" s="20" customFormat="1" ht="25" customHeight="1" spans="1:7">
      <c r="A7" s="23">
        <v>4</v>
      </c>
      <c r="B7" s="24">
        <v>2022.02</v>
      </c>
      <c r="C7" s="23" t="s">
        <v>11</v>
      </c>
      <c r="D7" s="23" t="s">
        <v>12</v>
      </c>
      <c r="E7" s="26" t="s">
        <v>140</v>
      </c>
      <c r="F7" s="23">
        <v>3048</v>
      </c>
      <c r="G7" s="26"/>
    </row>
    <row r="8" s="20" customFormat="1" ht="25" customHeight="1" spans="1:7">
      <c r="A8" s="23" t="s">
        <v>8</v>
      </c>
      <c r="B8" s="23"/>
      <c r="C8" s="23"/>
      <c r="D8" s="23"/>
      <c r="E8" s="23"/>
      <c r="F8" s="23">
        <f>SUM(F4:F7)</f>
        <v>59607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A5" workbookViewId="0">
      <selection activeCell="A3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130</v>
      </c>
      <c r="E3" s="4"/>
      <c r="F3" s="4" t="s">
        <v>131</v>
      </c>
      <c r="G3" s="4"/>
      <c r="H3" s="4" t="s">
        <v>52</v>
      </c>
      <c r="I3" s="4"/>
      <c r="J3" s="4" t="s">
        <v>132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3048</v>
      </c>
      <c r="D6" s="4">
        <v>577</v>
      </c>
      <c r="E6" s="4">
        <v>289</v>
      </c>
      <c r="F6" s="4">
        <v>34</v>
      </c>
      <c r="G6" s="4">
        <v>0</v>
      </c>
      <c r="H6" s="4">
        <v>0</v>
      </c>
      <c r="I6" s="4">
        <v>0</v>
      </c>
      <c r="J6" s="16">
        <v>26</v>
      </c>
      <c r="K6" s="16">
        <v>11</v>
      </c>
      <c r="L6" s="4">
        <v>0</v>
      </c>
      <c r="M6" s="4">
        <v>0</v>
      </c>
      <c r="N6" s="4">
        <f t="shared" ref="N6:N20" si="0">D6+F6+H6+J6+L6</f>
        <v>637</v>
      </c>
      <c r="O6" s="4">
        <f t="shared" ref="O6:O20" si="1">E6+G6+I6+K6+M6</f>
        <v>300</v>
      </c>
      <c r="P6" s="4">
        <f t="shared" ref="P6:P20" si="2">N6+O6</f>
        <v>937</v>
      </c>
      <c r="Q6" s="4">
        <f t="shared" ref="Q6:Q20" si="3">C6-O6</f>
        <v>2748</v>
      </c>
      <c r="R6" s="4"/>
    </row>
    <row r="7" ht="24" customHeight="1" spans="1:18">
      <c r="A7" s="10">
        <v>2</v>
      </c>
      <c r="B7" s="4" t="s">
        <v>101</v>
      </c>
      <c r="C7" s="9">
        <v>3048</v>
      </c>
      <c r="D7" s="4">
        <v>577</v>
      </c>
      <c r="E7" s="4">
        <v>289</v>
      </c>
      <c r="F7" s="4">
        <v>34</v>
      </c>
      <c r="G7" s="4">
        <v>0</v>
      </c>
      <c r="H7" s="4">
        <v>0</v>
      </c>
      <c r="I7" s="4">
        <v>0</v>
      </c>
      <c r="J7" s="16">
        <v>26</v>
      </c>
      <c r="K7" s="16">
        <v>11</v>
      </c>
      <c r="L7" s="4">
        <v>0</v>
      </c>
      <c r="M7" s="4">
        <v>0</v>
      </c>
      <c r="N7" s="4">
        <f t="shared" si="0"/>
        <v>637</v>
      </c>
      <c r="O7" s="4">
        <f t="shared" si="1"/>
        <v>300</v>
      </c>
      <c r="P7" s="4">
        <f t="shared" si="2"/>
        <v>937</v>
      </c>
      <c r="Q7" s="4">
        <f t="shared" si="3"/>
        <v>2748</v>
      </c>
      <c r="R7" s="10"/>
    </row>
    <row r="8" ht="24" customHeight="1" spans="1:18">
      <c r="A8" s="10">
        <v>3</v>
      </c>
      <c r="B8" s="4" t="s">
        <v>102</v>
      </c>
      <c r="C8" s="9">
        <v>3048</v>
      </c>
      <c r="D8" s="4">
        <v>577</v>
      </c>
      <c r="E8" s="4">
        <v>289</v>
      </c>
      <c r="F8" s="4">
        <v>34</v>
      </c>
      <c r="G8" s="4">
        <v>0</v>
      </c>
      <c r="H8" s="4">
        <v>0</v>
      </c>
      <c r="I8" s="4">
        <v>0</v>
      </c>
      <c r="J8" s="16">
        <v>26</v>
      </c>
      <c r="K8" s="16">
        <v>11</v>
      </c>
      <c r="L8" s="4">
        <v>0</v>
      </c>
      <c r="M8" s="4">
        <v>0</v>
      </c>
      <c r="N8" s="4">
        <f t="shared" si="0"/>
        <v>637</v>
      </c>
      <c r="O8" s="4">
        <f t="shared" si="1"/>
        <v>300</v>
      </c>
      <c r="P8" s="4">
        <f t="shared" si="2"/>
        <v>937</v>
      </c>
      <c r="Q8" s="4">
        <f t="shared" si="3"/>
        <v>2748</v>
      </c>
      <c r="R8" s="10"/>
    </row>
    <row r="9" customFormat="1" ht="24" customHeight="1" spans="1:18">
      <c r="A9" s="4">
        <v>4</v>
      </c>
      <c r="B9" s="4" t="s">
        <v>103</v>
      </c>
      <c r="C9" s="9">
        <v>3048</v>
      </c>
      <c r="D9" s="4">
        <v>577</v>
      </c>
      <c r="E9" s="4">
        <v>289</v>
      </c>
      <c r="F9" s="4">
        <v>34</v>
      </c>
      <c r="G9" s="4">
        <v>0</v>
      </c>
      <c r="H9" s="4">
        <v>0</v>
      </c>
      <c r="I9" s="4">
        <v>0</v>
      </c>
      <c r="J9" s="16">
        <v>26</v>
      </c>
      <c r="K9" s="16">
        <v>11</v>
      </c>
      <c r="L9" s="4">
        <v>0</v>
      </c>
      <c r="M9" s="4">
        <v>0</v>
      </c>
      <c r="N9" s="4">
        <f t="shared" si="0"/>
        <v>637</v>
      </c>
      <c r="O9" s="4">
        <f t="shared" si="1"/>
        <v>300</v>
      </c>
      <c r="P9" s="4">
        <f t="shared" si="2"/>
        <v>937</v>
      </c>
      <c r="Q9" s="4">
        <f t="shared" si="3"/>
        <v>2748</v>
      </c>
      <c r="R9" s="10"/>
    </row>
    <row r="10" customFormat="1" ht="24" customHeight="1" spans="1:18">
      <c r="A10" s="10">
        <v>5</v>
      </c>
      <c r="B10" s="4" t="s">
        <v>104</v>
      </c>
      <c r="C10" s="9">
        <v>3048</v>
      </c>
      <c r="D10" s="4">
        <v>577</v>
      </c>
      <c r="E10" s="4">
        <v>289</v>
      </c>
      <c r="F10" s="4">
        <v>34</v>
      </c>
      <c r="G10" s="4">
        <v>0</v>
      </c>
      <c r="H10" s="4">
        <v>0</v>
      </c>
      <c r="I10" s="4">
        <v>0</v>
      </c>
      <c r="J10" s="16">
        <v>26</v>
      </c>
      <c r="K10" s="16">
        <v>11</v>
      </c>
      <c r="L10" s="4">
        <v>0</v>
      </c>
      <c r="M10" s="4">
        <v>0</v>
      </c>
      <c r="N10" s="4">
        <f t="shared" si="0"/>
        <v>637</v>
      </c>
      <c r="O10" s="4">
        <f t="shared" si="1"/>
        <v>300</v>
      </c>
      <c r="P10" s="4">
        <f t="shared" si="2"/>
        <v>937</v>
      </c>
      <c r="Q10" s="4">
        <f t="shared" si="3"/>
        <v>2748</v>
      </c>
      <c r="R10" s="10"/>
    </row>
    <row r="11" ht="24" customHeight="1" spans="1:18">
      <c r="A11" s="10">
        <v>6</v>
      </c>
      <c r="B11" s="4" t="s">
        <v>105</v>
      </c>
      <c r="C11" s="9">
        <v>3048</v>
      </c>
      <c r="D11" s="4">
        <v>577</v>
      </c>
      <c r="E11" s="4">
        <v>289</v>
      </c>
      <c r="F11" s="4">
        <v>34</v>
      </c>
      <c r="G11" s="4">
        <v>0</v>
      </c>
      <c r="H11" s="4">
        <v>0</v>
      </c>
      <c r="I11" s="4">
        <v>0</v>
      </c>
      <c r="J11" s="16">
        <v>26</v>
      </c>
      <c r="K11" s="16">
        <v>11</v>
      </c>
      <c r="L11" s="4">
        <v>0</v>
      </c>
      <c r="M11" s="4">
        <v>0</v>
      </c>
      <c r="N11" s="4">
        <f t="shared" si="0"/>
        <v>637</v>
      </c>
      <c r="O11" s="4">
        <f t="shared" si="1"/>
        <v>300</v>
      </c>
      <c r="P11" s="4">
        <f t="shared" si="2"/>
        <v>937</v>
      </c>
      <c r="Q11" s="4">
        <f t="shared" si="3"/>
        <v>2748</v>
      </c>
      <c r="R11" s="10"/>
    </row>
    <row r="12" ht="24" customHeight="1" spans="1:18">
      <c r="A12" s="4">
        <v>7</v>
      </c>
      <c r="B12" s="4" t="s">
        <v>106</v>
      </c>
      <c r="C12" s="9">
        <v>3048</v>
      </c>
      <c r="D12" s="4">
        <v>577</v>
      </c>
      <c r="E12" s="4">
        <v>289</v>
      </c>
      <c r="F12" s="4">
        <v>34</v>
      </c>
      <c r="G12" s="4">
        <v>0</v>
      </c>
      <c r="H12" s="4">
        <v>0</v>
      </c>
      <c r="I12" s="4">
        <v>0</v>
      </c>
      <c r="J12" s="16">
        <v>26</v>
      </c>
      <c r="K12" s="16">
        <v>11</v>
      </c>
      <c r="L12" s="4">
        <v>0</v>
      </c>
      <c r="M12" s="4">
        <v>0</v>
      </c>
      <c r="N12" s="4">
        <f t="shared" si="0"/>
        <v>637</v>
      </c>
      <c r="O12" s="4">
        <f t="shared" si="1"/>
        <v>300</v>
      </c>
      <c r="P12" s="4">
        <f t="shared" si="2"/>
        <v>937</v>
      </c>
      <c r="Q12" s="4">
        <f t="shared" si="3"/>
        <v>2748</v>
      </c>
      <c r="R12" s="10"/>
    </row>
    <row r="13" ht="24" customHeight="1" spans="1:18">
      <c r="A13" s="10">
        <v>8</v>
      </c>
      <c r="B13" s="4" t="s">
        <v>107</v>
      </c>
      <c r="C13" s="9">
        <v>3048</v>
      </c>
      <c r="D13" s="4">
        <v>577</v>
      </c>
      <c r="E13" s="4">
        <v>289</v>
      </c>
      <c r="F13" s="4">
        <v>34</v>
      </c>
      <c r="G13" s="4">
        <v>0</v>
      </c>
      <c r="H13" s="4">
        <v>0</v>
      </c>
      <c r="I13" s="4">
        <v>0</v>
      </c>
      <c r="J13" s="16">
        <v>26</v>
      </c>
      <c r="K13" s="16">
        <v>11</v>
      </c>
      <c r="L13" s="4">
        <v>0</v>
      </c>
      <c r="M13" s="4">
        <v>0</v>
      </c>
      <c r="N13" s="4">
        <f t="shared" si="0"/>
        <v>637</v>
      </c>
      <c r="O13" s="4">
        <f t="shared" si="1"/>
        <v>300</v>
      </c>
      <c r="P13" s="4">
        <f t="shared" si="2"/>
        <v>937</v>
      </c>
      <c r="Q13" s="4">
        <f t="shared" si="3"/>
        <v>2748</v>
      </c>
      <c r="R13" s="10"/>
    </row>
    <row r="14" ht="24" customHeight="1" spans="1:18">
      <c r="A14" s="10">
        <v>9</v>
      </c>
      <c r="B14" s="4" t="s">
        <v>108</v>
      </c>
      <c r="C14" s="9">
        <v>3048</v>
      </c>
      <c r="D14" s="4">
        <v>577</v>
      </c>
      <c r="E14" s="4">
        <v>289</v>
      </c>
      <c r="F14" s="4">
        <v>34</v>
      </c>
      <c r="G14" s="4">
        <v>0</v>
      </c>
      <c r="H14" s="4">
        <v>0</v>
      </c>
      <c r="I14" s="4">
        <v>0</v>
      </c>
      <c r="J14" s="16">
        <v>26</v>
      </c>
      <c r="K14" s="16">
        <v>11</v>
      </c>
      <c r="L14" s="4">
        <v>0</v>
      </c>
      <c r="M14" s="4">
        <v>0</v>
      </c>
      <c r="N14" s="4">
        <f t="shared" si="0"/>
        <v>637</v>
      </c>
      <c r="O14" s="4">
        <f t="shared" si="1"/>
        <v>300</v>
      </c>
      <c r="P14" s="4">
        <f t="shared" si="2"/>
        <v>937</v>
      </c>
      <c r="Q14" s="4">
        <f t="shared" si="3"/>
        <v>2748</v>
      </c>
      <c r="R14" s="10"/>
    </row>
    <row r="15" ht="24" customHeight="1" spans="1:18">
      <c r="A15" s="4">
        <v>10</v>
      </c>
      <c r="B15" s="4" t="s">
        <v>109</v>
      </c>
      <c r="C15" s="9">
        <v>3048</v>
      </c>
      <c r="D15" s="4">
        <v>577</v>
      </c>
      <c r="E15" s="4">
        <v>289</v>
      </c>
      <c r="F15" s="4">
        <v>34</v>
      </c>
      <c r="G15" s="4">
        <v>0</v>
      </c>
      <c r="H15" s="4">
        <v>0</v>
      </c>
      <c r="I15" s="4">
        <v>0</v>
      </c>
      <c r="J15" s="16">
        <v>26</v>
      </c>
      <c r="K15" s="16">
        <v>11</v>
      </c>
      <c r="L15" s="4">
        <v>0</v>
      </c>
      <c r="M15" s="4">
        <v>0</v>
      </c>
      <c r="N15" s="4">
        <f t="shared" si="0"/>
        <v>637</v>
      </c>
      <c r="O15" s="4">
        <f t="shared" si="1"/>
        <v>300</v>
      </c>
      <c r="P15" s="4">
        <f t="shared" si="2"/>
        <v>937</v>
      </c>
      <c r="Q15" s="4">
        <f t="shared" si="3"/>
        <v>2748</v>
      </c>
      <c r="R15" s="10"/>
    </row>
    <row r="16" ht="24" customHeight="1" spans="1:18">
      <c r="A16" s="10">
        <v>11</v>
      </c>
      <c r="B16" s="4" t="s">
        <v>110</v>
      </c>
      <c r="C16" s="9">
        <v>3048</v>
      </c>
      <c r="D16" s="4">
        <v>577</v>
      </c>
      <c r="E16" s="4">
        <v>289</v>
      </c>
      <c r="F16" s="4">
        <v>34</v>
      </c>
      <c r="G16" s="4">
        <v>0</v>
      </c>
      <c r="H16" s="4">
        <v>0</v>
      </c>
      <c r="I16" s="4">
        <v>0</v>
      </c>
      <c r="J16" s="16">
        <v>26</v>
      </c>
      <c r="K16" s="16">
        <v>11</v>
      </c>
      <c r="L16" s="4">
        <v>0</v>
      </c>
      <c r="M16" s="4">
        <v>0</v>
      </c>
      <c r="N16" s="4">
        <f t="shared" si="0"/>
        <v>637</v>
      </c>
      <c r="O16" s="4">
        <f t="shared" si="1"/>
        <v>300</v>
      </c>
      <c r="P16" s="4">
        <f t="shared" si="2"/>
        <v>937</v>
      </c>
      <c r="Q16" s="4">
        <f t="shared" si="3"/>
        <v>2748</v>
      </c>
      <c r="R16" s="10"/>
    </row>
    <row r="17" ht="24" customHeight="1" spans="1:18">
      <c r="A17" s="10">
        <v>12</v>
      </c>
      <c r="B17" s="4" t="s">
        <v>111</v>
      </c>
      <c r="C17" s="9">
        <v>3048</v>
      </c>
      <c r="D17" s="4">
        <v>577</v>
      </c>
      <c r="E17" s="4">
        <v>289</v>
      </c>
      <c r="F17" s="4">
        <v>34</v>
      </c>
      <c r="G17" s="4">
        <v>0</v>
      </c>
      <c r="H17" s="4">
        <v>0</v>
      </c>
      <c r="I17" s="4">
        <v>0</v>
      </c>
      <c r="J17" s="16">
        <v>26</v>
      </c>
      <c r="K17" s="16">
        <v>11</v>
      </c>
      <c r="L17" s="4">
        <v>0</v>
      </c>
      <c r="M17" s="4">
        <v>0</v>
      </c>
      <c r="N17" s="4">
        <f t="shared" si="0"/>
        <v>637</v>
      </c>
      <c r="O17" s="4">
        <f t="shared" si="1"/>
        <v>300</v>
      </c>
      <c r="P17" s="4">
        <f t="shared" si="2"/>
        <v>937</v>
      </c>
      <c r="Q17" s="4">
        <f t="shared" si="3"/>
        <v>2748</v>
      </c>
      <c r="R17" s="10"/>
    </row>
    <row r="18" ht="24" customHeight="1" spans="1:18">
      <c r="A18" s="4">
        <v>13</v>
      </c>
      <c r="B18" s="4" t="s">
        <v>112</v>
      </c>
      <c r="C18" s="9">
        <v>3048</v>
      </c>
      <c r="D18" s="4">
        <v>577</v>
      </c>
      <c r="E18" s="4">
        <v>289</v>
      </c>
      <c r="F18" s="4">
        <v>34</v>
      </c>
      <c r="G18" s="4">
        <v>0</v>
      </c>
      <c r="H18" s="4">
        <v>0</v>
      </c>
      <c r="I18" s="4">
        <v>0</v>
      </c>
      <c r="J18" s="16">
        <v>26</v>
      </c>
      <c r="K18" s="16">
        <v>11</v>
      </c>
      <c r="L18" s="4">
        <v>0</v>
      </c>
      <c r="M18" s="4">
        <v>0</v>
      </c>
      <c r="N18" s="4">
        <f t="shared" si="0"/>
        <v>637</v>
      </c>
      <c r="O18" s="4">
        <f t="shared" si="1"/>
        <v>300</v>
      </c>
      <c r="P18" s="4">
        <f t="shared" si="2"/>
        <v>937</v>
      </c>
      <c r="Q18" s="4">
        <f t="shared" si="3"/>
        <v>2748</v>
      </c>
      <c r="R18" s="10"/>
    </row>
    <row r="19" ht="24" customHeight="1" spans="1:18">
      <c r="A19" s="4">
        <v>14</v>
      </c>
      <c r="B19" s="4" t="s">
        <v>113</v>
      </c>
      <c r="C19" s="9">
        <v>3048</v>
      </c>
      <c r="D19" s="4">
        <v>577</v>
      </c>
      <c r="E19" s="4">
        <v>289</v>
      </c>
      <c r="F19" s="4">
        <v>34</v>
      </c>
      <c r="G19" s="4">
        <v>0</v>
      </c>
      <c r="H19" s="4">
        <v>0</v>
      </c>
      <c r="I19" s="4">
        <v>0</v>
      </c>
      <c r="J19" s="16">
        <v>26</v>
      </c>
      <c r="K19" s="16">
        <v>11</v>
      </c>
      <c r="L19" s="4">
        <v>0</v>
      </c>
      <c r="M19" s="4">
        <v>0</v>
      </c>
      <c r="N19" s="4">
        <f t="shared" si="0"/>
        <v>637</v>
      </c>
      <c r="O19" s="4">
        <f t="shared" si="1"/>
        <v>300</v>
      </c>
      <c r="P19" s="4">
        <f t="shared" si="2"/>
        <v>937</v>
      </c>
      <c r="Q19" s="4">
        <f t="shared" si="3"/>
        <v>2748</v>
      </c>
      <c r="R19" s="10"/>
    </row>
    <row r="20" ht="24" customHeight="1" spans="1:18">
      <c r="A20" s="4">
        <v>15</v>
      </c>
      <c r="B20" s="4" t="s">
        <v>141</v>
      </c>
      <c r="C20" s="9">
        <v>3048</v>
      </c>
      <c r="D20" s="4">
        <v>577</v>
      </c>
      <c r="E20" s="4">
        <v>289</v>
      </c>
      <c r="F20" s="4">
        <v>34</v>
      </c>
      <c r="G20" s="4">
        <v>0</v>
      </c>
      <c r="H20" s="4">
        <v>0</v>
      </c>
      <c r="I20" s="4">
        <v>0</v>
      </c>
      <c r="J20" s="16">
        <v>26</v>
      </c>
      <c r="K20" s="16">
        <v>11</v>
      </c>
      <c r="L20" s="4">
        <v>0</v>
      </c>
      <c r="M20" s="4">
        <v>0</v>
      </c>
      <c r="N20" s="4">
        <f t="shared" si="0"/>
        <v>637</v>
      </c>
      <c r="O20" s="4">
        <f t="shared" si="1"/>
        <v>300</v>
      </c>
      <c r="P20" s="4">
        <f t="shared" si="2"/>
        <v>937</v>
      </c>
      <c r="Q20" s="4">
        <f t="shared" si="3"/>
        <v>2748</v>
      </c>
      <c r="R20" s="10"/>
    </row>
    <row r="21" ht="24" customHeight="1" spans="1:18">
      <c r="A21" s="11"/>
      <c r="B21" s="10" t="s">
        <v>8</v>
      </c>
      <c r="C21" s="10">
        <f>SUM(C6:C20)</f>
        <v>45720</v>
      </c>
      <c r="D21" s="10">
        <f t="shared" ref="D21:Q21" si="4">SUM(D6:D20)</f>
        <v>8655</v>
      </c>
      <c r="E21" s="10">
        <f t="shared" si="4"/>
        <v>4335</v>
      </c>
      <c r="F21" s="10">
        <f t="shared" si="4"/>
        <v>510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390</v>
      </c>
      <c r="K21" s="10">
        <f t="shared" si="4"/>
        <v>165</v>
      </c>
      <c r="L21" s="10">
        <f t="shared" si="4"/>
        <v>0</v>
      </c>
      <c r="M21" s="10">
        <f t="shared" si="4"/>
        <v>0</v>
      </c>
      <c r="N21" s="10">
        <f t="shared" si="4"/>
        <v>9555</v>
      </c>
      <c r="O21" s="10">
        <f t="shared" si="4"/>
        <v>4500</v>
      </c>
      <c r="P21" s="10">
        <f t="shared" si="4"/>
        <v>14055</v>
      </c>
      <c r="Q21" s="10">
        <f t="shared" si="4"/>
        <v>41220</v>
      </c>
      <c r="R21" s="10"/>
    </row>
    <row r="22" customFormat="1"/>
    <row r="23" customFormat="1" ht="18.75" spans="3:11">
      <c r="C23" s="12"/>
      <c r="D23" s="12"/>
      <c r="E23" s="12"/>
      <c r="F23" s="12"/>
      <c r="G23" s="12"/>
      <c r="H23" s="12"/>
      <c r="I23" s="1"/>
      <c r="J23" s="1"/>
      <c r="K23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54166666666667" right="0.354166666666667" top="0.511805555555556" bottom="0.550694444444444" header="0.5" footer="0.5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142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2022.04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2022.04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2022.04</v>
      </c>
      <c r="C6" s="23" t="s">
        <v>16</v>
      </c>
      <c r="D6" s="23" t="s">
        <v>136</v>
      </c>
      <c r="E6" s="26" t="s">
        <v>139</v>
      </c>
      <c r="F6" s="23">
        <f>'03明细'!N21</f>
        <v>9555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56559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A13" workbookViewId="0">
      <selection activeCell="A1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130</v>
      </c>
      <c r="E3" s="4"/>
      <c r="F3" s="4" t="s">
        <v>131</v>
      </c>
      <c r="G3" s="4"/>
      <c r="H3" s="4" t="s">
        <v>52</v>
      </c>
      <c r="I3" s="4"/>
      <c r="J3" s="4" t="s">
        <v>132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0.0092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3048</v>
      </c>
      <c r="D6" s="4">
        <v>577</v>
      </c>
      <c r="E6" s="4">
        <v>289</v>
      </c>
      <c r="F6" s="4">
        <v>34</v>
      </c>
      <c r="G6" s="4">
        <v>0</v>
      </c>
      <c r="H6" s="4">
        <v>0</v>
      </c>
      <c r="I6" s="4">
        <v>0</v>
      </c>
      <c r="J6" s="16">
        <v>26</v>
      </c>
      <c r="K6" s="16">
        <v>11</v>
      </c>
      <c r="L6" s="4">
        <v>0</v>
      </c>
      <c r="M6" s="4">
        <v>0</v>
      </c>
      <c r="N6" s="4">
        <f t="shared" ref="N6:N20" si="0">D6+F6+H6+J6+L6</f>
        <v>637</v>
      </c>
      <c r="O6" s="4">
        <f t="shared" ref="O6:O20" si="1">E6+G6+I6+K6+M6</f>
        <v>300</v>
      </c>
      <c r="P6" s="4">
        <f t="shared" ref="P6:P20" si="2">N6+O6</f>
        <v>937</v>
      </c>
      <c r="Q6" s="4">
        <f t="shared" ref="Q6:Q20" si="3">C6-O6</f>
        <v>2748</v>
      </c>
      <c r="R6" s="4"/>
    </row>
    <row r="7" ht="24" customHeight="1" spans="1:18">
      <c r="A7" s="10">
        <v>2</v>
      </c>
      <c r="B7" s="4" t="s">
        <v>101</v>
      </c>
      <c r="C7" s="9">
        <v>3048</v>
      </c>
      <c r="D7" s="4">
        <v>577</v>
      </c>
      <c r="E7" s="4">
        <v>289</v>
      </c>
      <c r="F7" s="4">
        <v>34</v>
      </c>
      <c r="G7" s="4">
        <v>0</v>
      </c>
      <c r="H7" s="4">
        <v>0</v>
      </c>
      <c r="I7" s="4">
        <v>0</v>
      </c>
      <c r="J7" s="16">
        <v>26</v>
      </c>
      <c r="K7" s="16">
        <v>11</v>
      </c>
      <c r="L7" s="4">
        <v>0</v>
      </c>
      <c r="M7" s="4">
        <v>0</v>
      </c>
      <c r="N7" s="4">
        <f t="shared" si="0"/>
        <v>637</v>
      </c>
      <c r="O7" s="4">
        <f t="shared" si="1"/>
        <v>300</v>
      </c>
      <c r="P7" s="4">
        <f t="shared" si="2"/>
        <v>937</v>
      </c>
      <c r="Q7" s="4">
        <f t="shared" si="3"/>
        <v>2748</v>
      </c>
      <c r="R7" s="10"/>
    </row>
    <row r="8" ht="24" customHeight="1" spans="1:18">
      <c r="A8" s="10">
        <v>3</v>
      </c>
      <c r="B8" s="4" t="s">
        <v>102</v>
      </c>
      <c r="C8" s="9">
        <v>3048</v>
      </c>
      <c r="D8" s="4">
        <v>577</v>
      </c>
      <c r="E8" s="4">
        <v>289</v>
      </c>
      <c r="F8" s="4">
        <v>34</v>
      </c>
      <c r="G8" s="4">
        <v>0</v>
      </c>
      <c r="H8" s="4">
        <v>0</v>
      </c>
      <c r="I8" s="4">
        <v>0</v>
      </c>
      <c r="J8" s="16">
        <v>26</v>
      </c>
      <c r="K8" s="16">
        <v>11</v>
      </c>
      <c r="L8" s="4">
        <v>0</v>
      </c>
      <c r="M8" s="4">
        <v>0</v>
      </c>
      <c r="N8" s="4">
        <f t="shared" si="0"/>
        <v>637</v>
      </c>
      <c r="O8" s="4">
        <f t="shared" si="1"/>
        <v>300</v>
      </c>
      <c r="P8" s="4">
        <f t="shared" si="2"/>
        <v>937</v>
      </c>
      <c r="Q8" s="4">
        <f t="shared" si="3"/>
        <v>2748</v>
      </c>
      <c r="R8" s="10"/>
    </row>
    <row r="9" customFormat="1" ht="24" customHeight="1" spans="1:18">
      <c r="A9" s="4">
        <v>4</v>
      </c>
      <c r="B9" s="4" t="s">
        <v>103</v>
      </c>
      <c r="C9" s="9">
        <v>3048</v>
      </c>
      <c r="D9" s="4">
        <v>577</v>
      </c>
      <c r="E9" s="4">
        <v>289</v>
      </c>
      <c r="F9" s="4">
        <v>34</v>
      </c>
      <c r="G9" s="4">
        <v>0</v>
      </c>
      <c r="H9" s="4">
        <v>0</v>
      </c>
      <c r="I9" s="4">
        <v>0</v>
      </c>
      <c r="J9" s="16">
        <v>26</v>
      </c>
      <c r="K9" s="16">
        <v>11</v>
      </c>
      <c r="L9" s="4">
        <v>0</v>
      </c>
      <c r="M9" s="4">
        <v>0</v>
      </c>
      <c r="N9" s="4">
        <f t="shared" si="0"/>
        <v>637</v>
      </c>
      <c r="O9" s="4">
        <f t="shared" si="1"/>
        <v>300</v>
      </c>
      <c r="P9" s="4">
        <f t="shared" si="2"/>
        <v>937</v>
      </c>
      <c r="Q9" s="4">
        <f t="shared" si="3"/>
        <v>2748</v>
      </c>
      <c r="R9" s="10"/>
    </row>
    <row r="10" customFormat="1" ht="24" customHeight="1" spans="1:18">
      <c r="A10" s="10">
        <v>5</v>
      </c>
      <c r="B10" s="4" t="s">
        <v>104</v>
      </c>
      <c r="C10" s="9">
        <v>3048</v>
      </c>
      <c r="D10" s="4">
        <v>577</v>
      </c>
      <c r="E10" s="4">
        <v>289</v>
      </c>
      <c r="F10" s="4">
        <v>34</v>
      </c>
      <c r="G10" s="4">
        <v>0</v>
      </c>
      <c r="H10" s="4">
        <v>0</v>
      </c>
      <c r="I10" s="4">
        <v>0</v>
      </c>
      <c r="J10" s="16">
        <v>26</v>
      </c>
      <c r="K10" s="16">
        <v>11</v>
      </c>
      <c r="L10" s="4">
        <v>0</v>
      </c>
      <c r="M10" s="4">
        <v>0</v>
      </c>
      <c r="N10" s="4">
        <f t="shared" si="0"/>
        <v>637</v>
      </c>
      <c r="O10" s="4">
        <f t="shared" si="1"/>
        <v>300</v>
      </c>
      <c r="P10" s="4">
        <f t="shared" si="2"/>
        <v>937</v>
      </c>
      <c r="Q10" s="4">
        <f t="shared" si="3"/>
        <v>2748</v>
      </c>
      <c r="R10" s="10"/>
    </row>
    <row r="11" ht="24" customHeight="1" spans="1:18">
      <c r="A11" s="10">
        <v>6</v>
      </c>
      <c r="B11" s="4" t="s">
        <v>105</v>
      </c>
      <c r="C11" s="9">
        <v>3048</v>
      </c>
      <c r="D11" s="4">
        <v>577</v>
      </c>
      <c r="E11" s="4">
        <v>289</v>
      </c>
      <c r="F11" s="4">
        <v>34</v>
      </c>
      <c r="G11" s="4">
        <v>0</v>
      </c>
      <c r="H11" s="4">
        <v>0</v>
      </c>
      <c r="I11" s="4">
        <v>0</v>
      </c>
      <c r="J11" s="16">
        <v>26</v>
      </c>
      <c r="K11" s="16">
        <v>11</v>
      </c>
      <c r="L11" s="4">
        <v>0</v>
      </c>
      <c r="M11" s="4">
        <v>0</v>
      </c>
      <c r="N11" s="4">
        <f t="shared" si="0"/>
        <v>637</v>
      </c>
      <c r="O11" s="4">
        <f t="shared" si="1"/>
        <v>300</v>
      </c>
      <c r="P11" s="4">
        <f t="shared" si="2"/>
        <v>937</v>
      </c>
      <c r="Q11" s="4">
        <f t="shared" si="3"/>
        <v>2748</v>
      </c>
      <c r="R11" s="10"/>
    </row>
    <row r="12" ht="24" customHeight="1" spans="1:18">
      <c r="A12" s="4">
        <v>7</v>
      </c>
      <c r="B12" s="4" t="s">
        <v>106</v>
      </c>
      <c r="C12" s="9">
        <v>3048</v>
      </c>
      <c r="D12" s="4">
        <v>577</v>
      </c>
      <c r="E12" s="4">
        <v>289</v>
      </c>
      <c r="F12" s="4">
        <v>34</v>
      </c>
      <c r="G12" s="4">
        <v>0</v>
      </c>
      <c r="H12" s="4">
        <v>0</v>
      </c>
      <c r="I12" s="4">
        <v>0</v>
      </c>
      <c r="J12" s="16">
        <v>26</v>
      </c>
      <c r="K12" s="16">
        <v>11</v>
      </c>
      <c r="L12" s="4">
        <v>0</v>
      </c>
      <c r="M12" s="4">
        <v>0</v>
      </c>
      <c r="N12" s="4">
        <f t="shared" si="0"/>
        <v>637</v>
      </c>
      <c r="O12" s="4">
        <f t="shared" si="1"/>
        <v>300</v>
      </c>
      <c r="P12" s="4">
        <f t="shared" si="2"/>
        <v>937</v>
      </c>
      <c r="Q12" s="4">
        <f t="shared" si="3"/>
        <v>2748</v>
      </c>
      <c r="R12" s="10"/>
    </row>
    <row r="13" ht="24" customHeight="1" spans="1:18">
      <c r="A13" s="10">
        <v>8</v>
      </c>
      <c r="B13" s="4" t="s">
        <v>107</v>
      </c>
      <c r="C13" s="9">
        <v>3048</v>
      </c>
      <c r="D13" s="4">
        <v>577</v>
      </c>
      <c r="E13" s="4">
        <v>289</v>
      </c>
      <c r="F13" s="4">
        <v>34</v>
      </c>
      <c r="G13" s="4">
        <v>0</v>
      </c>
      <c r="H13" s="4">
        <v>0</v>
      </c>
      <c r="I13" s="4">
        <v>0</v>
      </c>
      <c r="J13" s="16">
        <v>26</v>
      </c>
      <c r="K13" s="16">
        <v>11</v>
      </c>
      <c r="L13" s="4">
        <v>0</v>
      </c>
      <c r="M13" s="4">
        <v>0</v>
      </c>
      <c r="N13" s="4">
        <f t="shared" si="0"/>
        <v>637</v>
      </c>
      <c r="O13" s="4">
        <f t="shared" si="1"/>
        <v>300</v>
      </c>
      <c r="P13" s="4">
        <f t="shared" si="2"/>
        <v>937</v>
      </c>
      <c r="Q13" s="4">
        <f t="shared" si="3"/>
        <v>2748</v>
      </c>
      <c r="R13" s="10"/>
    </row>
    <row r="14" ht="24" customHeight="1" spans="1:18">
      <c r="A14" s="10">
        <v>9</v>
      </c>
      <c r="B14" s="4" t="s">
        <v>108</v>
      </c>
      <c r="C14" s="9">
        <v>3048</v>
      </c>
      <c r="D14" s="4">
        <v>577</v>
      </c>
      <c r="E14" s="4">
        <v>289</v>
      </c>
      <c r="F14" s="4">
        <v>34</v>
      </c>
      <c r="G14" s="4">
        <v>0</v>
      </c>
      <c r="H14" s="4">
        <v>0</v>
      </c>
      <c r="I14" s="4">
        <v>0</v>
      </c>
      <c r="J14" s="16">
        <v>26</v>
      </c>
      <c r="K14" s="16">
        <v>11</v>
      </c>
      <c r="L14" s="4">
        <v>0</v>
      </c>
      <c r="M14" s="4">
        <v>0</v>
      </c>
      <c r="N14" s="4">
        <f t="shared" si="0"/>
        <v>637</v>
      </c>
      <c r="O14" s="4">
        <f t="shared" si="1"/>
        <v>300</v>
      </c>
      <c r="P14" s="4">
        <f t="shared" si="2"/>
        <v>937</v>
      </c>
      <c r="Q14" s="4">
        <f t="shared" si="3"/>
        <v>2748</v>
      </c>
      <c r="R14" s="10"/>
    </row>
    <row r="15" ht="24" customHeight="1" spans="1:18">
      <c r="A15" s="4">
        <v>10</v>
      </c>
      <c r="B15" s="4" t="s">
        <v>109</v>
      </c>
      <c r="C15" s="9">
        <v>3048</v>
      </c>
      <c r="D15" s="4">
        <v>577</v>
      </c>
      <c r="E15" s="4">
        <v>289</v>
      </c>
      <c r="F15" s="4">
        <v>34</v>
      </c>
      <c r="G15" s="4">
        <v>0</v>
      </c>
      <c r="H15" s="4">
        <v>0</v>
      </c>
      <c r="I15" s="4">
        <v>0</v>
      </c>
      <c r="J15" s="16">
        <v>26</v>
      </c>
      <c r="K15" s="16">
        <v>11</v>
      </c>
      <c r="L15" s="4">
        <v>0</v>
      </c>
      <c r="M15" s="4">
        <v>0</v>
      </c>
      <c r="N15" s="4">
        <f t="shared" si="0"/>
        <v>637</v>
      </c>
      <c r="O15" s="4">
        <f t="shared" si="1"/>
        <v>300</v>
      </c>
      <c r="P15" s="4">
        <f t="shared" si="2"/>
        <v>937</v>
      </c>
      <c r="Q15" s="4">
        <f t="shared" si="3"/>
        <v>2748</v>
      </c>
      <c r="R15" s="10"/>
    </row>
    <row r="16" ht="24" customHeight="1" spans="1:18">
      <c r="A16" s="10">
        <v>11</v>
      </c>
      <c r="B16" s="4" t="s">
        <v>110</v>
      </c>
      <c r="C16" s="9">
        <v>3048</v>
      </c>
      <c r="D16" s="4">
        <v>577</v>
      </c>
      <c r="E16" s="4">
        <v>289</v>
      </c>
      <c r="F16" s="4">
        <v>34</v>
      </c>
      <c r="G16" s="4">
        <v>0</v>
      </c>
      <c r="H16" s="4">
        <v>0</v>
      </c>
      <c r="I16" s="4">
        <v>0</v>
      </c>
      <c r="J16" s="16">
        <v>26</v>
      </c>
      <c r="K16" s="16">
        <v>11</v>
      </c>
      <c r="L16" s="4">
        <v>0</v>
      </c>
      <c r="M16" s="4">
        <v>0</v>
      </c>
      <c r="N16" s="4">
        <f t="shared" si="0"/>
        <v>637</v>
      </c>
      <c r="O16" s="4">
        <f t="shared" si="1"/>
        <v>300</v>
      </c>
      <c r="P16" s="4">
        <f t="shared" si="2"/>
        <v>937</v>
      </c>
      <c r="Q16" s="4">
        <f t="shared" si="3"/>
        <v>2748</v>
      </c>
      <c r="R16" s="10"/>
    </row>
    <row r="17" ht="24" customHeight="1" spans="1:18">
      <c r="A17" s="10">
        <v>12</v>
      </c>
      <c r="B17" s="4" t="s">
        <v>111</v>
      </c>
      <c r="C17" s="9">
        <v>3048</v>
      </c>
      <c r="D17" s="4">
        <v>577</v>
      </c>
      <c r="E17" s="4">
        <v>289</v>
      </c>
      <c r="F17" s="4">
        <v>34</v>
      </c>
      <c r="G17" s="4">
        <v>0</v>
      </c>
      <c r="H17" s="4">
        <v>0</v>
      </c>
      <c r="I17" s="4">
        <v>0</v>
      </c>
      <c r="J17" s="16">
        <v>26</v>
      </c>
      <c r="K17" s="16">
        <v>11</v>
      </c>
      <c r="L17" s="4">
        <v>0</v>
      </c>
      <c r="M17" s="4">
        <v>0</v>
      </c>
      <c r="N17" s="4">
        <f t="shared" si="0"/>
        <v>637</v>
      </c>
      <c r="O17" s="4">
        <f t="shared" si="1"/>
        <v>300</v>
      </c>
      <c r="P17" s="4">
        <f t="shared" si="2"/>
        <v>937</v>
      </c>
      <c r="Q17" s="4">
        <f t="shared" si="3"/>
        <v>2748</v>
      </c>
      <c r="R17" s="10"/>
    </row>
    <row r="18" ht="24" customHeight="1" spans="1:18">
      <c r="A18" s="4">
        <v>13</v>
      </c>
      <c r="B18" s="4" t="s">
        <v>112</v>
      </c>
      <c r="C18" s="9">
        <v>3048</v>
      </c>
      <c r="D18" s="4">
        <v>577</v>
      </c>
      <c r="E18" s="4">
        <v>289</v>
      </c>
      <c r="F18" s="4">
        <v>34</v>
      </c>
      <c r="G18" s="4">
        <v>0</v>
      </c>
      <c r="H18" s="4">
        <v>0</v>
      </c>
      <c r="I18" s="4">
        <v>0</v>
      </c>
      <c r="J18" s="16">
        <v>26</v>
      </c>
      <c r="K18" s="16">
        <v>11</v>
      </c>
      <c r="L18" s="4">
        <v>0</v>
      </c>
      <c r="M18" s="4">
        <v>0</v>
      </c>
      <c r="N18" s="4">
        <f t="shared" si="0"/>
        <v>637</v>
      </c>
      <c r="O18" s="4">
        <f t="shared" si="1"/>
        <v>300</v>
      </c>
      <c r="P18" s="4">
        <f t="shared" si="2"/>
        <v>937</v>
      </c>
      <c r="Q18" s="4">
        <f t="shared" si="3"/>
        <v>2748</v>
      </c>
      <c r="R18" s="10"/>
    </row>
    <row r="19" ht="24" customHeight="1" spans="1:18">
      <c r="A19" s="4">
        <v>14</v>
      </c>
      <c r="B19" s="4" t="s">
        <v>113</v>
      </c>
      <c r="C19" s="9">
        <v>3048</v>
      </c>
      <c r="D19" s="4">
        <v>577</v>
      </c>
      <c r="E19" s="4">
        <v>289</v>
      </c>
      <c r="F19" s="4">
        <v>34</v>
      </c>
      <c r="G19" s="4">
        <v>0</v>
      </c>
      <c r="H19" s="4">
        <v>0</v>
      </c>
      <c r="I19" s="4">
        <v>0</v>
      </c>
      <c r="J19" s="16">
        <v>26</v>
      </c>
      <c r="K19" s="16">
        <v>11</v>
      </c>
      <c r="L19" s="4">
        <v>0</v>
      </c>
      <c r="M19" s="4">
        <v>0</v>
      </c>
      <c r="N19" s="4">
        <f t="shared" si="0"/>
        <v>637</v>
      </c>
      <c r="O19" s="4">
        <f t="shared" si="1"/>
        <v>300</v>
      </c>
      <c r="P19" s="4">
        <f t="shared" si="2"/>
        <v>937</v>
      </c>
      <c r="Q19" s="4">
        <f t="shared" si="3"/>
        <v>2748</v>
      </c>
      <c r="R19" s="10"/>
    </row>
    <row r="20" ht="24" customHeight="1" spans="1:18">
      <c r="A20" s="4">
        <v>15</v>
      </c>
      <c r="B20" s="4" t="s">
        <v>141</v>
      </c>
      <c r="C20" s="9">
        <v>3048</v>
      </c>
      <c r="D20" s="4">
        <v>577</v>
      </c>
      <c r="E20" s="4">
        <v>289</v>
      </c>
      <c r="F20" s="4">
        <v>34</v>
      </c>
      <c r="G20" s="4">
        <v>0</v>
      </c>
      <c r="H20" s="4">
        <v>0</v>
      </c>
      <c r="I20" s="4">
        <v>0</v>
      </c>
      <c r="J20" s="16">
        <v>26</v>
      </c>
      <c r="K20" s="16">
        <v>11</v>
      </c>
      <c r="L20" s="4">
        <v>0</v>
      </c>
      <c r="M20" s="4">
        <v>0</v>
      </c>
      <c r="N20" s="4">
        <f t="shared" si="0"/>
        <v>637</v>
      </c>
      <c r="O20" s="4">
        <f t="shared" si="1"/>
        <v>300</v>
      </c>
      <c r="P20" s="4">
        <f t="shared" si="2"/>
        <v>937</v>
      </c>
      <c r="Q20" s="4">
        <f t="shared" si="3"/>
        <v>2748</v>
      </c>
      <c r="R20" s="10"/>
    </row>
    <row r="21" ht="24" customHeight="1" spans="1:18">
      <c r="A21" s="11"/>
      <c r="B21" s="10" t="s">
        <v>8</v>
      </c>
      <c r="C21" s="10">
        <f t="shared" ref="C21:Q21" si="4">SUM(C6:C20)</f>
        <v>45720</v>
      </c>
      <c r="D21" s="10">
        <f t="shared" si="4"/>
        <v>8655</v>
      </c>
      <c r="E21" s="10">
        <f t="shared" si="4"/>
        <v>4335</v>
      </c>
      <c r="F21" s="10">
        <f t="shared" si="4"/>
        <v>510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390</v>
      </c>
      <c r="K21" s="10">
        <f t="shared" si="4"/>
        <v>165</v>
      </c>
      <c r="L21" s="10">
        <f t="shared" si="4"/>
        <v>0</v>
      </c>
      <c r="M21" s="10">
        <f t="shared" si="4"/>
        <v>0</v>
      </c>
      <c r="N21" s="10">
        <f t="shared" si="4"/>
        <v>9555</v>
      </c>
      <c r="O21" s="10">
        <f t="shared" si="4"/>
        <v>4500</v>
      </c>
      <c r="P21" s="10">
        <f t="shared" si="4"/>
        <v>14055</v>
      </c>
      <c r="Q21" s="10">
        <f t="shared" si="4"/>
        <v>41220</v>
      </c>
      <c r="R21" s="10"/>
    </row>
    <row r="22" customFormat="1"/>
    <row r="23" customFormat="1" ht="18.75" spans="3:11">
      <c r="C23" s="12"/>
      <c r="D23" s="12"/>
      <c r="E23" s="12"/>
      <c r="F23" s="12"/>
      <c r="G23" s="12"/>
      <c r="H23" s="12"/>
      <c r="I23" s="1"/>
      <c r="J23" s="1"/>
      <c r="K23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14583333333333" right="0.314583333333333" top="0.550694444444444" bottom="0.432638888888889" header="0.5" footer="0.5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143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2022.05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2022.05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2022.05</v>
      </c>
      <c r="C6" s="23" t="s">
        <v>16</v>
      </c>
      <c r="D6" s="23" t="s">
        <v>136</v>
      </c>
      <c r="E6" s="26" t="s">
        <v>144</v>
      </c>
      <c r="F6" s="23">
        <f>'22.5明细'!N21</f>
        <v>9435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56439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A7" workbookViewId="0">
      <selection activeCell="B20" sqref="B20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130</v>
      </c>
      <c r="E3" s="4"/>
      <c r="F3" s="4" t="s">
        <v>131</v>
      </c>
      <c r="G3" s="4"/>
      <c r="H3" s="4" t="s">
        <v>52</v>
      </c>
      <c r="I3" s="4"/>
      <c r="J3" s="4" t="s">
        <v>132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3048</v>
      </c>
      <c r="D6" s="4">
        <v>577</v>
      </c>
      <c r="E6" s="4">
        <v>289</v>
      </c>
      <c r="F6" s="4">
        <v>26</v>
      </c>
      <c r="G6" s="4">
        <v>0</v>
      </c>
      <c r="H6" s="4">
        <v>0</v>
      </c>
      <c r="I6" s="4">
        <v>0</v>
      </c>
      <c r="J6" s="16">
        <v>26</v>
      </c>
      <c r="K6" s="16">
        <v>11</v>
      </c>
      <c r="L6" s="4">
        <v>0</v>
      </c>
      <c r="M6" s="4">
        <v>0</v>
      </c>
      <c r="N6" s="4">
        <f t="shared" ref="N6:N20" si="0">D6+F6+H6+J6+L6</f>
        <v>629</v>
      </c>
      <c r="O6" s="4">
        <f t="shared" ref="O6:O20" si="1">E6+G6+I6+K6+M6</f>
        <v>300</v>
      </c>
      <c r="P6" s="4">
        <f t="shared" ref="P6:P20" si="2">N6+O6</f>
        <v>929</v>
      </c>
      <c r="Q6" s="4">
        <f t="shared" ref="Q6:Q20" si="3">C6-O6</f>
        <v>2748</v>
      </c>
      <c r="R6" s="4"/>
    </row>
    <row r="7" ht="24" customHeight="1" spans="1:18">
      <c r="A7" s="10">
        <v>2</v>
      </c>
      <c r="B7" s="4" t="s">
        <v>101</v>
      </c>
      <c r="C7" s="9">
        <v>3048</v>
      </c>
      <c r="D7" s="4">
        <v>577</v>
      </c>
      <c r="E7" s="4">
        <v>289</v>
      </c>
      <c r="F7" s="4">
        <v>26</v>
      </c>
      <c r="G7" s="4">
        <v>0</v>
      </c>
      <c r="H7" s="4">
        <v>0</v>
      </c>
      <c r="I7" s="4">
        <v>0</v>
      </c>
      <c r="J7" s="16">
        <v>26</v>
      </c>
      <c r="K7" s="16">
        <v>11</v>
      </c>
      <c r="L7" s="4">
        <v>0</v>
      </c>
      <c r="M7" s="4">
        <v>0</v>
      </c>
      <c r="N7" s="4">
        <f t="shared" si="0"/>
        <v>629</v>
      </c>
      <c r="O7" s="4">
        <f t="shared" si="1"/>
        <v>300</v>
      </c>
      <c r="P7" s="4">
        <f t="shared" si="2"/>
        <v>929</v>
      </c>
      <c r="Q7" s="4">
        <f t="shared" si="3"/>
        <v>2748</v>
      </c>
      <c r="R7" s="10"/>
    </row>
    <row r="8" ht="24" customHeight="1" spans="1:18">
      <c r="A8" s="10">
        <v>3</v>
      </c>
      <c r="B8" s="4" t="s">
        <v>102</v>
      </c>
      <c r="C8" s="9">
        <v>3048</v>
      </c>
      <c r="D8" s="4">
        <v>577</v>
      </c>
      <c r="E8" s="4">
        <v>289</v>
      </c>
      <c r="F8" s="4">
        <v>26</v>
      </c>
      <c r="G8" s="4">
        <v>0</v>
      </c>
      <c r="H8" s="4">
        <v>0</v>
      </c>
      <c r="I8" s="4">
        <v>0</v>
      </c>
      <c r="J8" s="16">
        <v>26</v>
      </c>
      <c r="K8" s="16">
        <v>11</v>
      </c>
      <c r="L8" s="4">
        <v>0</v>
      </c>
      <c r="M8" s="4">
        <v>0</v>
      </c>
      <c r="N8" s="4">
        <f t="shared" si="0"/>
        <v>629</v>
      </c>
      <c r="O8" s="4">
        <f t="shared" si="1"/>
        <v>300</v>
      </c>
      <c r="P8" s="4">
        <f t="shared" si="2"/>
        <v>929</v>
      </c>
      <c r="Q8" s="4">
        <f t="shared" si="3"/>
        <v>2748</v>
      </c>
      <c r="R8" s="10"/>
    </row>
    <row r="9" customFormat="1" ht="24" customHeight="1" spans="1:18">
      <c r="A9" s="4">
        <v>4</v>
      </c>
      <c r="B9" s="4" t="s">
        <v>103</v>
      </c>
      <c r="C9" s="9">
        <v>3048</v>
      </c>
      <c r="D9" s="4">
        <v>577</v>
      </c>
      <c r="E9" s="4">
        <v>289</v>
      </c>
      <c r="F9" s="4">
        <v>26</v>
      </c>
      <c r="G9" s="4">
        <v>0</v>
      </c>
      <c r="H9" s="4">
        <v>0</v>
      </c>
      <c r="I9" s="4">
        <v>0</v>
      </c>
      <c r="J9" s="16">
        <v>26</v>
      </c>
      <c r="K9" s="16">
        <v>11</v>
      </c>
      <c r="L9" s="4">
        <v>0</v>
      </c>
      <c r="M9" s="4">
        <v>0</v>
      </c>
      <c r="N9" s="4">
        <f t="shared" si="0"/>
        <v>629</v>
      </c>
      <c r="O9" s="4">
        <f t="shared" si="1"/>
        <v>300</v>
      </c>
      <c r="P9" s="4">
        <f t="shared" si="2"/>
        <v>929</v>
      </c>
      <c r="Q9" s="4">
        <f t="shared" si="3"/>
        <v>2748</v>
      </c>
      <c r="R9" s="10"/>
    </row>
    <row r="10" customFormat="1" ht="24" customHeight="1" spans="1:18">
      <c r="A10" s="10">
        <v>5</v>
      </c>
      <c r="B10" s="4" t="s">
        <v>104</v>
      </c>
      <c r="C10" s="9">
        <v>3048</v>
      </c>
      <c r="D10" s="4">
        <v>577</v>
      </c>
      <c r="E10" s="4">
        <v>289</v>
      </c>
      <c r="F10" s="4">
        <v>26</v>
      </c>
      <c r="G10" s="4">
        <v>0</v>
      </c>
      <c r="H10" s="4">
        <v>0</v>
      </c>
      <c r="I10" s="4">
        <v>0</v>
      </c>
      <c r="J10" s="16">
        <v>26</v>
      </c>
      <c r="K10" s="16">
        <v>11</v>
      </c>
      <c r="L10" s="4">
        <v>0</v>
      </c>
      <c r="M10" s="4">
        <v>0</v>
      </c>
      <c r="N10" s="4">
        <f t="shared" si="0"/>
        <v>629</v>
      </c>
      <c r="O10" s="4">
        <f t="shared" si="1"/>
        <v>300</v>
      </c>
      <c r="P10" s="4">
        <f t="shared" si="2"/>
        <v>929</v>
      </c>
      <c r="Q10" s="4">
        <f t="shared" si="3"/>
        <v>2748</v>
      </c>
      <c r="R10" s="10"/>
    </row>
    <row r="11" ht="24" customHeight="1" spans="1:18">
      <c r="A11" s="10">
        <v>6</v>
      </c>
      <c r="B11" s="4" t="s">
        <v>105</v>
      </c>
      <c r="C11" s="9">
        <v>3048</v>
      </c>
      <c r="D11" s="4">
        <v>577</v>
      </c>
      <c r="E11" s="4">
        <v>289</v>
      </c>
      <c r="F11" s="4">
        <v>26</v>
      </c>
      <c r="G11" s="4">
        <v>0</v>
      </c>
      <c r="H11" s="4">
        <v>0</v>
      </c>
      <c r="I11" s="4">
        <v>0</v>
      </c>
      <c r="J11" s="16">
        <v>26</v>
      </c>
      <c r="K11" s="16">
        <v>11</v>
      </c>
      <c r="L11" s="4">
        <v>0</v>
      </c>
      <c r="M11" s="4">
        <v>0</v>
      </c>
      <c r="N11" s="4">
        <f t="shared" si="0"/>
        <v>629</v>
      </c>
      <c r="O11" s="4">
        <f t="shared" si="1"/>
        <v>300</v>
      </c>
      <c r="P11" s="4">
        <f t="shared" si="2"/>
        <v>929</v>
      </c>
      <c r="Q11" s="4">
        <f t="shared" si="3"/>
        <v>2748</v>
      </c>
      <c r="R11" s="10"/>
    </row>
    <row r="12" ht="24" customHeight="1" spans="1:18">
      <c r="A12" s="4">
        <v>7</v>
      </c>
      <c r="B12" s="4" t="s">
        <v>106</v>
      </c>
      <c r="C12" s="9">
        <v>3048</v>
      </c>
      <c r="D12" s="4">
        <v>577</v>
      </c>
      <c r="E12" s="4">
        <v>289</v>
      </c>
      <c r="F12" s="4">
        <v>26</v>
      </c>
      <c r="G12" s="4">
        <v>0</v>
      </c>
      <c r="H12" s="4">
        <v>0</v>
      </c>
      <c r="I12" s="4">
        <v>0</v>
      </c>
      <c r="J12" s="16">
        <v>26</v>
      </c>
      <c r="K12" s="16">
        <v>11</v>
      </c>
      <c r="L12" s="4">
        <v>0</v>
      </c>
      <c r="M12" s="4">
        <v>0</v>
      </c>
      <c r="N12" s="4">
        <f t="shared" si="0"/>
        <v>629</v>
      </c>
      <c r="O12" s="4">
        <f t="shared" si="1"/>
        <v>300</v>
      </c>
      <c r="P12" s="4">
        <f t="shared" si="2"/>
        <v>929</v>
      </c>
      <c r="Q12" s="4">
        <f t="shared" si="3"/>
        <v>2748</v>
      </c>
      <c r="R12" s="10"/>
    </row>
    <row r="13" ht="24" customHeight="1" spans="1:18">
      <c r="A13" s="10">
        <v>8</v>
      </c>
      <c r="B13" s="4" t="s">
        <v>107</v>
      </c>
      <c r="C13" s="9">
        <v>3048</v>
      </c>
      <c r="D13" s="4">
        <v>577</v>
      </c>
      <c r="E13" s="4">
        <v>289</v>
      </c>
      <c r="F13" s="4">
        <v>26</v>
      </c>
      <c r="G13" s="4">
        <v>0</v>
      </c>
      <c r="H13" s="4">
        <v>0</v>
      </c>
      <c r="I13" s="4">
        <v>0</v>
      </c>
      <c r="J13" s="16">
        <v>26</v>
      </c>
      <c r="K13" s="16">
        <v>11</v>
      </c>
      <c r="L13" s="4">
        <v>0</v>
      </c>
      <c r="M13" s="4">
        <v>0</v>
      </c>
      <c r="N13" s="4">
        <f t="shared" si="0"/>
        <v>629</v>
      </c>
      <c r="O13" s="4">
        <f t="shared" si="1"/>
        <v>300</v>
      </c>
      <c r="P13" s="4">
        <f t="shared" si="2"/>
        <v>929</v>
      </c>
      <c r="Q13" s="4">
        <f t="shared" si="3"/>
        <v>2748</v>
      </c>
      <c r="R13" s="10"/>
    </row>
    <row r="14" ht="24" customHeight="1" spans="1:18">
      <c r="A14" s="10">
        <v>9</v>
      </c>
      <c r="B14" s="4" t="s">
        <v>108</v>
      </c>
      <c r="C14" s="9">
        <v>3048</v>
      </c>
      <c r="D14" s="4">
        <v>577</v>
      </c>
      <c r="E14" s="4">
        <v>289</v>
      </c>
      <c r="F14" s="4">
        <v>26</v>
      </c>
      <c r="G14" s="4">
        <v>0</v>
      </c>
      <c r="H14" s="4">
        <v>0</v>
      </c>
      <c r="I14" s="4">
        <v>0</v>
      </c>
      <c r="J14" s="16">
        <v>26</v>
      </c>
      <c r="K14" s="16">
        <v>11</v>
      </c>
      <c r="L14" s="4">
        <v>0</v>
      </c>
      <c r="M14" s="4">
        <v>0</v>
      </c>
      <c r="N14" s="4">
        <f t="shared" si="0"/>
        <v>629</v>
      </c>
      <c r="O14" s="4">
        <f t="shared" si="1"/>
        <v>300</v>
      </c>
      <c r="P14" s="4">
        <f t="shared" si="2"/>
        <v>929</v>
      </c>
      <c r="Q14" s="4">
        <f t="shared" si="3"/>
        <v>2748</v>
      </c>
      <c r="R14" s="10"/>
    </row>
    <row r="15" ht="24" customHeight="1" spans="1:18">
      <c r="A15" s="4">
        <v>10</v>
      </c>
      <c r="B15" s="4" t="s">
        <v>109</v>
      </c>
      <c r="C15" s="9">
        <v>3048</v>
      </c>
      <c r="D15" s="4">
        <v>577</v>
      </c>
      <c r="E15" s="4">
        <v>289</v>
      </c>
      <c r="F15" s="4">
        <v>26</v>
      </c>
      <c r="G15" s="4">
        <v>0</v>
      </c>
      <c r="H15" s="4">
        <v>0</v>
      </c>
      <c r="I15" s="4">
        <v>0</v>
      </c>
      <c r="J15" s="16">
        <v>26</v>
      </c>
      <c r="K15" s="16">
        <v>11</v>
      </c>
      <c r="L15" s="4">
        <v>0</v>
      </c>
      <c r="M15" s="4">
        <v>0</v>
      </c>
      <c r="N15" s="4">
        <f t="shared" si="0"/>
        <v>629</v>
      </c>
      <c r="O15" s="4">
        <f t="shared" si="1"/>
        <v>300</v>
      </c>
      <c r="P15" s="4">
        <f t="shared" si="2"/>
        <v>929</v>
      </c>
      <c r="Q15" s="4">
        <f t="shared" si="3"/>
        <v>2748</v>
      </c>
      <c r="R15" s="10"/>
    </row>
    <row r="16" ht="24" customHeight="1" spans="1:18">
      <c r="A16" s="10">
        <v>11</v>
      </c>
      <c r="B16" s="4" t="s">
        <v>110</v>
      </c>
      <c r="C16" s="9">
        <v>3048</v>
      </c>
      <c r="D16" s="4">
        <v>577</v>
      </c>
      <c r="E16" s="4">
        <v>289</v>
      </c>
      <c r="F16" s="4">
        <v>26</v>
      </c>
      <c r="G16" s="4">
        <v>0</v>
      </c>
      <c r="H16" s="4">
        <v>0</v>
      </c>
      <c r="I16" s="4">
        <v>0</v>
      </c>
      <c r="J16" s="16">
        <v>26</v>
      </c>
      <c r="K16" s="16">
        <v>11</v>
      </c>
      <c r="L16" s="4">
        <v>0</v>
      </c>
      <c r="M16" s="4">
        <v>0</v>
      </c>
      <c r="N16" s="4">
        <f t="shared" si="0"/>
        <v>629</v>
      </c>
      <c r="O16" s="4">
        <f t="shared" si="1"/>
        <v>300</v>
      </c>
      <c r="P16" s="4">
        <f t="shared" si="2"/>
        <v>929</v>
      </c>
      <c r="Q16" s="4">
        <f t="shared" si="3"/>
        <v>2748</v>
      </c>
      <c r="R16" s="10"/>
    </row>
    <row r="17" ht="24" customHeight="1" spans="1:18">
      <c r="A17" s="10">
        <v>12</v>
      </c>
      <c r="B17" s="4" t="s">
        <v>111</v>
      </c>
      <c r="C17" s="9">
        <v>3048</v>
      </c>
      <c r="D17" s="4">
        <v>577</v>
      </c>
      <c r="E17" s="4">
        <v>289</v>
      </c>
      <c r="F17" s="4">
        <v>26</v>
      </c>
      <c r="G17" s="4">
        <v>0</v>
      </c>
      <c r="H17" s="4">
        <v>0</v>
      </c>
      <c r="I17" s="4">
        <v>0</v>
      </c>
      <c r="J17" s="16">
        <v>26</v>
      </c>
      <c r="K17" s="16">
        <v>11</v>
      </c>
      <c r="L17" s="4">
        <v>0</v>
      </c>
      <c r="M17" s="4">
        <v>0</v>
      </c>
      <c r="N17" s="4">
        <f t="shared" si="0"/>
        <v>629</v>
      </c>
      <c r="O17" s="4">
        <f t="shared" si="1"/>
        <v>300</v>
      </c>
      <c r="P17" s="4">
        <f t="shared" si="2"/>
        <v>929</v>
      </c>
      <c r="Q17" s="4">
        <f t="shared" si="3"/>
        <v>2748</v>
      </c>
      <c r="R17" s="10"/>
    </row>
    <row r="18" ht="24" customHeight="1" spans="1:18">
      <c r="A18" s="4">
        <v>13</v>
      </c>
      <c r="B18" s="4" t="s">
        <v>112</v>
      </c>
      <c r="C18" s="9">
        <v>3048</v>
      </c>
      <c r="D18" s="4">
        <v>577</v>
      </c>
      <c r="E18" s="4">
        <v>289</v>
      </c>
      <c r="F18" s="4">
        <v>26</v>
      </c>
      <c r="G18" s="4">
        <v>0</v>
      </c>
      <c r="H18" s="4">
        <v>0</v>
      </c>
      <c r="I18" s="4">
        <v>0</v>
      </c>
      <c r="J18" s="16">
        <v>26</v>
      </c>
      <c r="K18" s="16">
        <v>11</v>
      </c>
      <c r="L18" s="4">
        <v>0</v>
      </c>
      <c r="M18" s="4">
        <v>0</v>
      </c>
      <c r="N18" s="4">
        <f t="shared" si="0"/>
        <v>629</v>
      </c>
      <c r="O18" s="4">
        <f t="shared" si="1"/>
        <v>300</v>
      </c>
      <c r="P18" s="4">
        <f t="shared" si="2"/>
        <v>929</v>
      </c>
      <c r="Q18" s="4">
        <f t="shared" si="3"/>
        <v>2748</v>
      </c>
      <c r="R18" s="10"/>
    </row>
    <row r="19" ht="24" customHeight="1" spans="1:18">
      <c r="A19" s="4">
        <v>14</v>
      </c>
      <c r="B19" s="4" t="s">
        <v>113</v>
      </c>
      <c r="C19" s="9">
        <v>3048</v>
      </c>
      <c r="D19" s="4">
        <v>577</v>
      </c>
      <c r="E19" s="4">
        <v>289</v>
      </c>
      <c r="F19" s="4">
        <v>26</v>
      </c>
      <c r="G19" s="4">
        <v>0</v>
      </c>
      <c r="H19" s="4">
        <v>0</v>
      </c>
      <c r="I19" s="4">
        <v>0</v>
      </c>
      <c r="J19" s="16">
        <v>26</v>
      </c>
      <c r="K19" s="16">
        <v>11</v>
      </c>
      <c r="L19" s="4">
        <v>0</v>
      </c>
      <c r="M19" s="4">
        <v>0</v>
      </c>
      <c r="N19" s="4">
        <f t="shared" si="0"/>
        <v>629</v>
      </c>
      <c r="O19" s="4">
        <f t="shared" si="1"/>
        <v>300</v>
      </c>
      <c r="P19" s="4">
        <f t="shared" si="2"/>
        <v>929</v>
      </c>
      <c r="Q19" s="4">
        <f t="shared" si="3"/>
        <v>2748</v>
      </c>
      <c r="R19" s="10"/>
    </row>
    <row r="20" ht="24" customHeight="1" spans="1:18">
      <c r="A20" s="4">
        <v>15</v>
      </c>
      <c r="B20" s="4" t="s">
        <v>141</v>
      </c>
      <c r="C20" s="9">
        <v>3048</v>
      </c>
      <c r="D20" s="4">
        <v>577</v>
      </c>
      <c r="E20" s="4">
        <v>289</v>
      </c>
      <c r="F20" s="4">
        <v>26</v>
      </c>
      <c r="G20" s="4">
        <v>0</v>
      </c>
      <c r="H20" s="4">
        <v>0</v>
      </c>
      <c r="I20" s="4">
        <v>0</v>
      </c>
      <c r="J20" s="16">
        <v>26</v>
      </c>
      <c r="K20" s="16">
        <v>11</v>
      </c>
      <c r="L20" s="4">
        <v>0</v>
      </c>
      <c r="M20" s="4">
        <v>0</v>
      </c>
      <c r="N20" s="4">
        <f t="shared" si="0"/>
        <v>629</v>
      </c>
      <c r="O20" s="4">
        <f t="shared" si="1"/>
        <v>300</v>
      </c>
      <c r="P20" s="4">
        <f t="shared" si="2"/>
        <v>929</v>
      </c>
      <c r="Q20" s="4">
        <f t="shared" si="3"/>
        <v>2748</v>
      </c>
      <c r="R20" s="10"/>
    </row>
    <row r="21" ht="24" customHeight="1" spans="1:18">
      <c r="A21" s="11"/>
      <c r="B21" s="10" t="s">
        <v>8</v>
      </c>
      <c r="C21" s="10">
        <f t="shared" ref="C21:Q21" si="4">SUM(C6:C20)</f>
        <v>45720</v>
      </c>
      <c r="D21" s="10">
        <f t="shared" si="4"/>
        <v>8655</v>
      </c>
      <c r="E21" s="10">
        <f t="shared" si="4"/>
        <v>4335</v>
      </c>
      <c r="F21" s="51">
        <f>SUM(F5:F20)</f>
        <v>390.0072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390</v>
      </c>
      <c r="K21" s="10">
        <f t="shared" si="4"/>
        <v>165</v>
      </c>
      <c r="L21" s="10">
        <f t="shared" si="4"/>
        <v>0</v>
      </c>
      <c r="M21" s="10">
        <f t="shared" si="4"/>
        <v>0</v>
      </c>
      <c r="N21" s="10">
        <f t="shared" si="4"/>
        <v>9435</v>
      </c>
      <c r="O21" s="10">
        <f t="shared" si="4"/>
        <v>4500</v>
      </c>
      <c r="P21" s="10">
        <f t="shared" si="4"/>
        <v>13935</v>
      </c>
      <c r="Q21" s="10">
        <f t="shared" si="4"/>
        <v>41220</v>
      </c>
      <c r="R21" s="10"/>
    </row>
    <row r="22" customFormat="1"/>
    <row r="23" customFormat="1" ht="18.75" spans="3:11">
      <c r="C23" s="12"/>
      <c r="D23" s="12"/>
      <c r="E23" s="12"/>
      <c r="F23" s="12"/>
      <c r="G23" s="12"/>
      <c r="H23" s="12"/>
      <c r="I23" s="1"/>
      <c r="J23" s="1"/>
      <c r="K23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93055555555556" right="0.314583333333333" top="0.550694444444444" bottom="0.393055555555556" header="0.5" footer="0.393055555555556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145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2022.06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2022.06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2022.06</v>
      </c>
      <c r="C6" s="23" t="s">
        <v>16</v>
      </c>
      <c r="D6" s="23" t="s">
        <v>136</v>
      </c>
      <c r="E6" s="26" t="s">
        <v>144</v>
      </c>
      <c r="F6" s="23">
        <f>'22.5明细'!N21</f>
        <v>9435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56439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146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2022.07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2022.07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2022.07</v>
      </c>
      <c r="C6" s="23" t="s">
        <v>16</v>
      </c>
      <c r="D6" s="23" t="s">
        <v>136</v>
      </c>
      <c r="E6" s="26" t="s">
        <v>144</v>
      </c>
      <c r="F6" s="23">
        <f>'22.5明细'!N21</f>
        <v>9435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56439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147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2022.08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2022.08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2022.08</v>
      </c>
      <c r="C6" s="23" t="s">
        <v>16</v>
      </c>
      <c r="D6" s="23" t="s">
        <v>136</v>
      </c>
      <c r="E6" s="26" t="s">
        <v>144</v>
      </c>
      <c r="F6" s="23">
        <f>'22.5明细'!N21</f>
        <v>9435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56439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A1" sqref="$A1:$XFD1048576"/>
    </sheetView>
  </sheetViews>
  <sheetFormatPr defaultColWidth="9" defaultRowHeight="13.5" outlineLevelRow="7"/>
  <cols>
    <col min="1" max="1" width="9.125" customWidth="1"/>
    <col min="4" max="4" width="7.5" customWidth="1"/>
    <col min="5" max="5" width="7.125" customWidth="1"/>
    <col min="6" max="6" width="6.25" customWidth="1"/>
    <col min="9" max="9" width="7.25" customWidth="1"/>
    <col min="11" max="12" width="9" hidden="1" customWidth="1"/>
    <col min="14" max="14" width="7.875" customWidth="1"/>
    <col min="15" max="15" width="7.75" customWidth="1"/>
    <col min="16" max="16" width="10.1833333333333" customWidth="1"/>
  </cols>
  <sheetData>
    <row r="1" s="1" customFormat="1" ht="25" customHeight="1" spans="1:17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5" customHeight="1" spans="1:17">
      <c r="A2" s="3" t="s">
        <v>47</v>
      </c>
      <c r="B2" s="3"/>
      <c r="C2" s="3"/>
      <c r="D2" s="3"/>
      <c r="E2" s="3"/>
      <c r="F2" s="3"/>
      <c r="G2" s="3"/>
      <c r="H2" s="3"/>
      <c r="I2" s="13"/>
      <c r="J2" s="13"/>
      <c r="K2" s="13"/>
      <c r="L2" s="13"/>
      <c r="M2" s="13"/>
      <c r="N2" s="13"/>
      <c r="O2" s="13"/>
      <c r="P2" s="13"/>
      <c r="Q2" s="13"/>
    </row>
    <row r="3" s="1" customFormat="1" ht="25" customHeight="1" spans="1:17">
      <c r="A3" s="4" t="s">
        <v>48</v>
      </c>
      <c r="B3" s="5" t="s">
        <v>49</v>
      </c>
      <c r="C3" s="4" t="s">
        <v>50</v>
      </c>
      <c r="D3" s="4"/>
      <c r="E3" s="4" t="s">
        <v>51</v>
      </c>
      <c r="F3" s="4"/>
      <c r="G3" s="4" t="s">
        <v>52</v>
      </c>
      <c r="H3" s="4"/>
      <c r="I3" s="4" t="s">
        <v>53</v>
      </c>
      <c r="J3" s="4"/>
      <c r="K3" s="14" t="s">
        <v>54</v>
      </c>
      <c r="L3" s="15"/>
      <c r="M3" s="5" t="s">
        <v>55</v>
      </c>
      <c r="N3" s="5" t="s">
        <v>56</v>
      </c>
      <c r="O3" s="5" t="s">
        <v>57</v>
      </c>
      <c r="P3" s="5" t="s">
        <v>58</v>
      </c>
      <c r="Q3" s="5" t="s">
        <v>9</v>
      </c>
    </row>
    <row r="4" s="1" customFormat="1" ht="25" customHeight="1" spans="1:17">
      <c r="A4" s="4"/>
      <c r="B4" s="5"/>
      <c r="C4" s="4" t="s">
        <v>59</v>
      </c>
      <c r="D4" s="4" t="s">
        <v>60</v>
      </c>
      <c r="E4" s="4" t="s">
        <v>59</v>
      </c>
      <c r="F4" s="4" t="s">
        <v>60</v>
      </c>
      <c r="G4" s="4" t="s">
        <v>59</v>
      </c>
      <c r="H4" s="4" t="s">
        <v>60</v>
      </c>
      <c r="I4" s="4" t="s">
        <v>59</v>
      </c>
      <c r="J4" s="4" t="s">
        <v>60</v>
      </c>
      <c r="K4" s="15" t="s">
        <v>59</v>
      </c>
      <c r="L4" s="4" t="s">
        <v>60</v>
      </c>
      <c r="M4" s="5"/>
      <c r="N4" s="5"/>
      <c r="O4" s="5"/>
      <c r="P4" s="5"/>
      <c r="Q4" s="5"/>
    </row>
    <row r="5" s="1" customFormat="1" ht="25" customHeight="1" spans="1:17">
      <c r="A5" s="4"/>
      <c r="B5" s="5"/>
      <c r="C5" s="6">
        <v>0.16</v>
      </c>
      <c r="D5" s="6">
        <v>0.08</v>
      </c>
      <c r="E5" s="6">
        <v>0.01</v>
      </c>
      <c r="F5" s="4">
        <v>0</v>
      </c>
      <c r="G5" s="8">
        <v>0.067</v>
      </c>
      <c r="H5" s="6">
        <v>0.02</v>
      </c>
      <c r="I5" s="7">
        <v>0.007</v>
      </c>
      <c r="J5" s="7">
        <v>0.003</v>
      </c>
      <c r="K5" s="7">
        <v>0.5</v>
      </c>
      <c r="L5" s="7">
        <v>0.5</v>
      </c>
      <c r="M5" s="5"/>
      <c r="N5" s="5"/>
      <c r="O5" s="5"/>
      <c r="P5" s="5"/>
      <c r="Q5" s="5"/>
    </row>
    <row r="6" s="1" customFormat="1" ht="28" customHeight="1" spans="1:17">
      <c r="A6" s="54" t="s">
        <v>62</v>
      </c>
      <c r="B6" s="9">
        <f>'9结算'!F5+'9结算'!F7</f>
        <v>2420</v>
      </c>
      <c r="C6" s="4">
        <v>494</v>
      </c>
      <c r="D6" s="4">
        <v>247</v>
      </c>
      <c r="E6" s="4">
        <v>36</v>
      </c>
      <c r="F6" s="4">
        <v>0</v>
      </c>
      <c r="G6" s="4">
        <v>339</v>
      </c>
      <c r="H6" s="4">
        <v>102</v>
      </c>
      <c r="I6" s="16">
        <v>23</v>
      </c>
      <c r="J6" s="16">
        <v>10</v>
      </c>
      <c r="K6" s="4"/>
      <c r="L6" s="4"/>
      <c r="M6" s="4">
        <f>C6+E6+G6+I6</f>
        <v>892</v>
      </c>
      <c r="N6" s="4">
        <f>D6+F6+H6+J6</f>
        <v>359</v>
      </c>
      <c r="O6" s="4">
        <f>M6+N6</f>
        <v>1251</v>
      </c>
      <c r="P6" s="4">
        <f>B6-N6</f>
        <v>2061</v>
      </c>
      <c r="Q6" s="4"/>
    </row>
    <row r="7" ht="27" customHeight="1" spans="1:17">
      <c r="A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ht="33" customHeight="1" spans="1:17">
      <c r="A8" s="11" t="s">
        <v>64</v>
      </c>
      <c r="B8" s="10">
        <f t="shared" ref="B8:Q8" si="0">SUM(B6:B6)</f>
        <v>2420</v>
      </c>
      <c r="C8" s="10">
        <f t="shared" si="0"/>
        <v>494</v>
      </c>
      <c r="D8" s="10">
        <f t="shared" si="0"/>
        <v>247</v>
      </c>
      <c r="E8" s="10">
        <f t="shared" si="0"/>
        <v>36</v>
      </c>
      <c r="F8" s="10">
        <f t="shared" si="0"/>
        <v>0</v>
      </c>
      <c r="G8" s="10">
        <f t="shared" si="0"/>
        <v>339</v>
      </c>
      <c r="H8" s="10">
        <f t="shared" si="0"/>
        <v>102</v>
      </c>
      <c r="I8" s="10">
        <f t="shared" si="0"/>
        <v>23</v>
      </c>
      <c r="J8" s="10">
        <f t="shared" si="0"/>
        <v>10</v>
      </c>
      <c r="K8" s="10">
        <f t="shared" si="0"/>
        <v>0</v>
      </c>
      <c r="L8" s="10">
        <f t="shared" si="0"/>
        <v>0</v>
      </c>
      <c r="M8" s="10">
        <f t="shared" si="0"/>
        <v>892</v>
      </c>
      <c r="N8" s="10">
        <f t="shared" si="0"/>
        <v>359</v>
      </c>
      <c r="O8" s="10">
        <f t="shared" si="0"/>
        <v>1251</v>
      </c>
      <c r="P8" s="10">
        <f t="shared" si="0"/>
        <v>2061</v>
      </c>
      <c r="Q8" s="11"/>
    </row>
  </sheetData>
  <mergeCells count="14">
    <mergeCell ref="A1:Q1"/>
    <mergeCell ref="A2:H2"/>
    <mergeCell ref="C3:D3"/>
    <mergeCell ref="E3:F3"/>
    <mergeCell ref="G3:H3"/>
    <mergeCell ref="I3:J3"/>
    <mergeCell ref="K3:L3"/>
    <mergeCell ref="A3:A5"/>
    <mergeCell ref="B3:B5"/>
    <mergeCell ref="M3:M5"/>
    <mergeCell ref="N3:N5"/>
    <mergeCell ref="O3:O5"/>
    <mergeCell ref="P3:P5"/>
    <mergeCell ref="Q3:Q5"/>
  </mergeCells>
  <pageMargins left="0.75" right="0.75" top="1" bottom="1" header="0.5" footer="0.5"/>
  <pageSetup paperSize="9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148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2022.09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2022.09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2022.09</v>
      </c>
      <c r="C6" s="23" t="s">
        <v>16</v>
      </c>
      <c r="D6" s="23" t="s">
        <v>136</v>
      </c>
      <c r="E6" s="26" t="s">
        <v>144</v>
      </c>
      <c r="F6" s="23">
        <f>'22.5明细'!N21</f>
        <v>9435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56439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149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2022.1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2022.1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2022.1</v>
      </c>
      <c r="C6" s="23" t="s">
        <v>16</v>
      </c>
      <c r="D6" s="23" t="s">
        <v>136</v>
      </c>
      <c r="E6" s="26" t="s">
        <v>144</v>
      </c>
      <c r="F6" s="23">
        <f>'22.5明细'!N21</f>
        <v>9435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56439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150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2022.11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2022.11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2022.11</v>
      </c>
      <c r="C6" s="23" t="s">
        <v>16</v>
      </c>
      <c r="D6" s="23" t="s">
        <v>136</v>
      </c>
      <c r="E6" s="26" t="s">
        <v>144</v>
      </c>
      <c r="F6" s="23">
        <f>'22.5明细'!N21</f>
        <v>9435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56439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151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2022.12</v>
      </c>
      <c r="C4" s="23" t="s">
        <v>14</v>
      </c>
      <c r="D4" s="23" t="s">
        <v>136</v>
      </c>
      <c r="E4" s="23" t="s">
        <v>137</v>
      </c>
      <c r="F4" s="23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2022.12</v>
      </c>
      <c r="C5" s="23" t="s">
        <v>11</v>
      </c>
      <c r="D5" s="23" t="s">
        <v>136</v>
      </c>
      <c r="E5" s="23" t="s">
        <v>138</v>
      </c>
      <c r="F5" s="23">
        <f>'03明细'!C21</f>
        <v>45720</v>
      </c>
      <c r="G5" s="23"/>
    </row>
    <row r="6" s="20" customFormat="1" ht="25" customHeight="1" spans="1:7">
      <c r="A6" s="23">
        <v>3</v>
      </c>
      <c r="B6" s="24">
        <v>2022.12</v>
      </c>
      <c r="C6" s="23" t="s">
        <v>16</v>
      </c>
      <c r="D6" s="23" t="s">
        <v>136</v>
      </c>
      <c r="E6" s="26" t="s">
        <v>144</v>
      </c>
      <c r="F6" s="23">
        <f>'22.5明细'!N21</f>
        <v>9435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56439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152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 t="s">
        <v>153</v>
      </c>
      <c r="C4" s="23" t="s">
        <v>14</v>
      </c>
      <c r="D4" s="23" t="s">
        <v>12</v>
      </c>
      <c r="E4" s="23" t="s">
        <v>154</v>
      </c>
      <c r="F4" s="25">
        <f>80*12*1.07</f>
        <v>1027.2</v>
      </c>
      <c r="G4" s="23" t="s">
        <v>35</v>
      </c>
    </row>
    <row r="5" s="20" customFormat="1" ht="25" customHeight="1" spans="1:7">
      <c r="A5" s="23">
        <v>2</v>
      </c>
      <c r="B5" s="24" t="s">
        <v>153</v>
      </c>
      <c r="C5" s="23" t="s">
        <v>11</v>
      </c>
      <c r="D5" s="23" t="s">
        <v>12</v>
      </c>
      <c r="E5" s="23" t="s">
        <v>155</v>
      </c>
      <c r="F5" s="23">
        <f>3766*12</f>
        <v>45192</v>
      </c>
      <c r="G5" s="23"/>
    </row>
    <row r="6" s="20" customFormat="1" ht="25" customHeight="1" spans="1:7">
      <c r="A6" s="23" t="s">
        <v>8</v>
      </c>
      <c r="B6" s="23"/>
      <c r="C6" s="23"/>
      <c r="D6" s="23"/>
      <c r="E6" s="23"/>
      <c r="F6" s="25">
        <f>SUM(F4:F5)</f>
        <v>46219.2</v>
      </c>
      <c r="G6" s="23"/>
    </row>
    <row r="7" s="20" customFormat="1" ht="25" customHeight="1" spans="2:5">
      <c r="B7" s="20" t="s">
        <v>22</v>
      </c>
      <c r="E7" s="20" t="s">
        <v>23</v>
      </c>
    </row>
    <row r="8" s="20" customFormat="1" ht="25" customHeight="1" spans="2:5">
      <c r="B8" s="20" t="s">
        <v>24</v>
      </c>
      <c r="E8" s="20" t="s">
        <v>24</v>
      </c>
    </row>
    <row r="9" s="20" customFormat="1" ht="25" customHeight="1" spans="1:2">
      <c r="A9" s="20" t="s">
        <v>25</v>
      </c>
      <c r="B9" s="20" t="s">
        <v>26</v>
      </c>
    </row>
    <row r="10" s="20" customFormat="1" ht="25" customHeight="1" spans="1:2">
      <c r="A10" s="20" t="s">
        <v>27</v>
      </c>
      <c r="B10" s="20" t="s">
        <v>28</v>
      </c>
    </row>
    <row r="11" s="20" customFormat="1" ht="25" customHeight="1" spans="1:2">
      <c r="A11" s="20" t="s">
        <v>29</v>
      </c>
      <c r="B11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B16" sqref="B16"/>
    </sheetView>
  </sheetViews>
  <sheetFormatPr defaultColWidth="9" defaultRowHeight="13.5" outlineLevelRow="7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130</v>
      </c>
      <c r="E3" s="4"/>
      <c r="F3" s="4" t="s">
        <v>131</v>
      </c>
      <c r="G3" s="4"/>
      <c r="H3" s="4" t="s">
        <v>52</v>
      </c>
      <c r="I3" s="4"/>
      <c r="J3" s="4" t="s">
        <v>132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156</v>
      </c>
      <c r="C6" s="9">
        <v>3766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f>D6+F6+H6+J6+L6</f>
        <v>0</v>
      </c>
      <c r="O6" s="4">
        <f>E6+G6+I6+K6+M6</f>
        <v>0</v>
      </c>
      <c r="P6" s="4">
        <f>N6+O6</f>
        <v>0</v>
      </c>
      <c r="Q6" s="4">
        <f>C6-O6</f>
        <v>3766</v>
      </c>
      <c r="R6" s="4"/>
    </row>
    <row r="7" customFormat="1"/>
    <row r="8" customFormat="1" ht="18.75" spans="3:11">
      <c r="C8" s="12"/>
      <c r="D8" s="12"/>
      <c r="E8" s="12"/>
      <c r="F8" s="12"/>
      <c r="G8" s="12"/>
      <c r="H8" s="12"/>
      <c r="I8" s="1"/>
      <c r="J8" s="1"/>
      <c r="K8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236111111111111" right="0.236111111111111" top="1" bottom="1" header="0.5" footer="0.5"/>
  <pageSetup paperSize="9" orientation="landscape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1" sqref="G11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152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50">
        <v>44927</v>
      </c>
      <c r="C4" s="23" t="s">
        <v>157</v>
      </c>
      <c r="D4" s="23" t="s">
        <v>158</v>
      </c>
      <c r="E4" s="23" t="s">
        <v>159</v>
      </c>
      <c r="F4" s="25">
        <f>80*10*1.07</f>
        <v>856</v>
      </c>
      <c r="G4" s="23" t="s">
        <v>35</v>
      </c>
    </row>
    <row r="5" s="20" customFormat="1" ht="25" customHeight="1" spans="1:7">
      <c r="A5" s="23">
        <v>2</v>
      </c>
      <c r="B5" s="50">
        <v>44927</v>
      </c>
      <c r="C5" s="23" t="s">
        <v>160</v>
      </c>
      <c r="D5" s="23" t="s">
        <v>161</v>
      </c>
      <c r="E5" s="23" t="s">
        <v>162</v>
      </c>
      <c r="F5" s="23">
        <v>31606</v>
      </c>
      <c r="G5" s="23"/>
    </row>
    <row r="6" s="20" customFormat="1" ht="25" customHeight="1" spans="1:7">
      <c r="A6" s="23" t="s">
        <v>8</v>
      </c>
      <c r="B6" s="23"/>
      <c r="C6" s="23"/>
      <c r="D6" s="23"/>
      <c r="E6" s="23"/>
      <c r="F6" s="25">
        <f>SUM(F4:F5)</f>
        <v>32462</v>
      </c>
      <c r="G6" s="23"/>
    </row>
    <row r="7" s="20" customFormat="1" ht="25" customHeight="1" spans="2:5">
      <c r="B7" s="20" t="s">
        <v>22</v>
      </c>
      <c r="E7" s="20" t="s">
        <v>23</v>
      </c>
    </row>
    <row r="8" s="20" customFormat="1" ht="25" customHeight="1" spans="2:5">
      <c r="B8" s="20" t="s">
        <v>24</v>
      </c>
      <c r="E8" s="20" t="s">
        <v>24</v>
      </c>
    </row>
    <row r="9" s="20" customFormat="1" ht="25" customHeight="1" spans="1:2">
      <c r="A9" s="20" t="s">
        <v>25</v>
      </c>
      <c r="B9" s="20" t="s">
        <v>26</v>
      </c>
    </row>
    <row r="10" s="20" customFormat="1" ht="25" customHeight="1" spans="1:2">
      <c r="A10" s="20" t="s">
        <v>27</v>
      </c>
      <c r="B10" s="20" t="s">
        <v>28</v>
      </c>
    </row>
    <row r="11" s="20" customFormat="1" ht="25" customHeight="1" spans="1:2">
      <c r="A11" s="20" t="s">
        <v>29</v>
      </c>
      <c r="B11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E17" sqref="E17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163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2023.01</v>
      </c>
      <c r="C4" s="23" t="s">
        <v>14</v>
      </c>
      <c r="D4" s="23" t="s">
        <v>161</v>
      </c>
      <c r="E4" s="23" t="s">
        <v>164</v>
      </c>
      <c r="F4" s="23">
        <f>80*16*1.07</f>
        <v>1369.6</v>
      </c>
      <c r="G4" s="23" t="s">
        <v>35</v>
      </c>
    </row>
    <row r="5" s="20" customFormat="1" ht="25" customHeight="1" spans="1:7">
      <c r="A5" s="23">
        <v>2</v>
      </c>
      <c r="B5" s="24">
        <v>2023.01</v>
      </c>
      <c r="C5" s="23" t="s">
        <v>11</v>
      </c>
      <c r="D5" s="23" t="s">
        <v>161</v>
      </c>
      <c r="E5" s="23" t="s">
        <v>165</v>
      </c>
      <c r="F5" s="23">
        <f>'23.1月明细'!C22</f>
        <v>48768</v>
      </c>
      <c r="G5" s="23"/>
    </row>
    <row r="6" s="20" customFormat="1" ht="25" customHeight="1" spans="1:7">
      <c r="A6" s="23">
        <v>3</v>
      </c>
      <c r="B6" s="24">
        <v>2023.01</v>
      </c>
      <c r="C6" s="23" t="s">
        <v>16</v>
      </c>
      <c r="D6" s="23" t="s">
        <v>161</v>
      </c>
      <c r="E6" s="26" t="s">
        <v>166</v>
      </c>
      <c r="F6" s="23">
        <f>629*16</f>
        <v>10064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60201.6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opLeftCell="A13" workbookViewId="0">
      <selection activeCell="A1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130</v>
      </c>
      <c r="E3" s="4"/>
      <c r="F3" s="4" t="s">
        <v>131</v>
      </c>
      <c r="G3" s="4"/>
      <c r="H3" s="4" t="s">
        <v>52</v>
      </c>
      <c r="I3" s="4"/>
      <c r="J3" s="4" t="s">
        <v>132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3048</v>
      </c>
      <c r="D6" s="4">
        <v>577</v>
      </c>
      <c r="E6" s="4">
        <v>289</v>
      </c>
      <c r="F6" s="4">
        <v>26</v>
      </c>
      <c r="G6" s="4">
        <v>0</v>
      </c>
      <c r="H6" s="4">
        <v>0</v>
      </c>
      <c r="I6" s="4">
        <v>0</v>
      </c>
      <c r="J6" s="16">
        <v>26</v>
      </c>
      <c r="K6" s="16">
        <v>11</v>
      </c>
      <c r="L6" s="4">
        <v>0</v>
      </c>
      <c r="M6" s="4">
        <v>0</v>
      </c>
      <c r="N6" s="4">
        <f t="shared" ref="N6:N21" si="0">D6+F6+H6+J6+L6</f>
        <v>629</v>
      </c>
      <c r="O6" s="4">
        <f t="shared" ref="O6:O21" si="1">E6+G6+I6+K6+M6</f>
        <v>300</v>
      </c>
      <c r="P6" s="4">
        <f t="shared" ref="P6:P21" si="2">N6+O6</f>
        <v>929</v>
      </c>
      <c r="Q6" s="4">
        <f t="shared" ref="Q6:Q21" si="3">C6-O6</f>
        <v>2748</v>
      </c>
      <c r="R6" s="4"/>
    </row>
    <row r="7" ht="24" customHeight="1" spans="1:18">
      <c r="A7" s="10">
        <v>2</v>
      </c>
      <c r="B7" s="4" t="s">
        <v>101</v>
      </c>
      <c r="C7" s="9">
        <v>3048</v>
      </c>
      <c r="D7" s="4">
        <v>577</v>
      </c>
      <c r="E7" s="4">
        <v>289</v>
      </c>
      <c r="F7" s="4">
        <v>26</v>
      </c>
      <c r="G7" s="4">
        <v>0</v>
      </c>
      <c r="H7" s="4">
        <v>0</v>
      </c>
      <c r="I7" s="4">
        <v>0</v>
      </c>
      <c r="J7" s="16">
        <v>26</v>
      </c>
      <c r="K7" s="16">
        <v>11</v>
      </c>
      <c r="L7" s="4">
        <v>0</v>
      </c>
      <c r="M7" s="4">
        <v>0</v>
      </c>
      <c r="N7" s="4">
        <f t="shared" si="0"/>
        <v>629</v>
      </c>
      <c r="O7" s="4">
        <f t="shared" si="1"/>
        <v>300</v>
      </c>
      <c r="P7" s="4">
        <f t="shared" si="2"/>
        <v>929</v>
      </c>
      <c r="Q7" s="4">
        <f t="shared" si="3"/>
        <v>2748</v>
      </c>
      <c r="R7" s="10"/>
    </row>
    <row r="8" ht="24" customHeight="1" spans="1:18">
      <c r="A8" s="10">
        <v>3</v>
      </c>
      <c r="B8" s="4" t="s">
        <v>102</v>
      </c>
      <c r="C8" s="9">
        <v>3048</v>
      </c>
      <c r="D8" s="4">
        <v>577</v>
      </c>
      <c r="E8" s="4">
        <v>289</v>
      </c>
      <c r="F8" s="4">
        <v>26</v>
      </c>
      <c r="G8" s="4">
        <v>0</v>
      </c>
      <c r="H8" s="4">
        <v>0</v>
      </c>
      <c r="I8" s="4">
        <v>0</v>
      </c>
      <c r="J8" s="16">
        <v>26</v>
      </c>
      <c r="K8" s="16">
        <v>11</v>
      </c>
      <c r="L8" s="4">
        <v>0</v>
      </c>
      <c r="M8" s="4">
        <v>0</v>
      </c>
      <c r="N8" s="4">
        <f t="shared" si="0"/>
        <v>629</v>
      </c>
      <c r="O8" s="4">
        <f t="shared" si="1"/>
        <v>300</v>
      </c>
      <c r="P8" s="4">
        <f t="shared" si="2"/>
        <v>929</v>
      </c>
      <c r="Q8" s="4">
        <f t="shared" si="3"/>
        <v>2748</v>
      </c>
      <c r="R8" s="10"/>
    </row>
    <row r="9" customFormat="1" ht="24" customHeight="1" spans="1:18">
      <c r="A9" s="4">
        <v>4</v>
      </c>
      <c r="B9" s="4" t="s">
        <v>103</v>
      </c>
      <c r="C9" s="9">
        <v>3048</v>
      </c>
      <c r="D9" s="4">
        <v>577</v>
      </c>
      <c r="E9" s="4">
        <v>289</v>
      </c>
      <c r="F9" s="4">
        <v>26</v>
      </c>
      <c r="G9" s="4">
        <v>0</v>
      </c>
      <c r="H9" s="4">
        <v>0</v>
      </c>
      <c r="I9" s="4">
        <v>0</v>
      </c>
      <c r="J9" s="16">
        <v>26</v>
      </c>
      <c r="K9" s="16">
        <v>11</v>
      </c>
      <c r="L9" s="4">
        <v>0</v>
      </c>
      <c r="M9" s="4">
        <v>0</v>
      </c>
      <c r="N9" s="4">
        <f t="shared" si="0"/>
        <v>629</v>
      </c>
      <c r="O9" s="4">
        <f t="shared" si="1"/>
        <v>300</v>
      </c>
      <c r="P9" s="4">
        <f t="shared" si="2"/>
        <v>929</v>
      </c>
      <c r="Q9" s="4">
        <f t="shared" si="3"/>
        <v>2748</v>
      </c>
      <c r="R9" s="10"/>
    </row>
    <row r="10" customFormat="1" ht="24" customHeight="1" spans="1:18">
      <c r="A10" s="10">
        <v>5</v>
      </c>
      <c r="B10" s="4" t="s">
        <v>104</v>
      </c>
      <c r="C10" s="9">
        <v>3048</v>
      </c>
      <c r="D10" s="4">
        <v>577</v>
      </c>
      <c r="E10" s="4">
        <v>289</v>
      </c>
      <c r="F10" s="4">
        <v>26</v>
      </c>
      <c r="G10" s="4">
        <v>0</v>
      </c>
      <c r="H10" s="4">
        <v>0</v>
      </c>
      <c r="I10" s="4">
        <v>0</v>
      </c>
      <c r="J10" s="16">
        <v>26</v>
      </c>
      <c r="K10" s="16">
        <v>11</v>
      </c>
      <c r="L10" s="4">
        <v>0</v>
      </c>
      <c r="M10" s="4">
        <v>0</v>
      </c>
      <c r="N10" s="4">
        <f t="shared" si="0"/>
        <v>629</v>
      </c>
      <c r="O10" s="4">
        <f t="shared" si="1"/>
        <v>300</v>
      </c>
      <c r="P10" s="4">
        <f t="shared" si="2"/>
        <v>929</v>
      </c>
      <c r="Q10" s="4">
        <f t="shared" si="3"/>
        <v>2748</v>
      </c>
      <c r="R10" s="10"/>
    </row>
    <row r="11" ht="24" customHeight="1" spans="1:18">
      <c r="A11" s="10">
        <v>6</v>
      </c>
      <c r="B11" s="4" t="s">
        <v>105</v>
      </c>
      <c r="C11" s="9">
        <v>3048</v>
      </c>
      <c r="D11" s="4">
        <v>577</v>
      </c>
      <c r="E11" s="4">
        <v>289</v>
      </c>
      <c r="F11" s="4">
        <v>26</v>
      </c>
      <c r="G11" s="4">
        <v>0</v>
      </c>
      <c r="H11" s="4">
        <v>0</v>
      </c>
      <c r="I11" s="4">
        <v>0</v>
      </c>
      <c r="J11" s="16">
        <v>26</v>
      </c>
      <c r="K11" s="16">
        <v>11</v>
      </c>
      <c r="L11" s="4">
        <v>0</v>
      </c>
      <c r="M11" s="4">
        <v>0</v>
      </c>
      <c r="N11" s="4">
        <f t="shared" si="0"/>
        <v>629</v>
      </c>
      <c r="O11" s="4">
        <f t="shared" si="1"/>
        <v>300</v>
      </c>
      <c r="P11" s="4">
        <f t="shared" si="2"/>
        <v>929</v>
      </c>
      <c r="Q11" s="4">
        <f t="shared" si="3"/>
        <v>2748</v>
      </c>
      <c r="R11" s="10"/>
    </row>
    <row r="12" ht="24" customHeight="1" spans="1:18">
      <c r="A12" s="4">
        <v>7</v>
      </c>
      <c r="B12" s="4" t="s">
        <v>106</v>
      </c>
      <c r="C12" s="9">
        <v>3048</v>
      </c>
      <c r="D12" s="4">
        <v>577</v>
      </c>
      <c r="E12" s="4">
        <v>289</v>
      </c>
      <c r="F12" s="4">
        <v>26</v>
      </c>
      <c r="G12" s="4">
        <v>0</v>
      </c>
      <c r="H12" s="4">
        <v>0</v>
      </c>
      <c r="I12" s="4">
        <v>0</v>
      </c>
      <c r="J12" s="16">
        <v>26</v>
      </c>
      <c r="K12" s="16">
        <v>11</v>
      </c>
      <c r="L12" s="4">
        <v>0</v>
      </c>
      <c r="M12" s="4">
        <v>0</v>
      </c>
      <c r="N12" s="4">
        <f t="shared" si="0"/>
        <v>629</v>
      </c>
      <c r="O12" s="4">
        <f t="shared" si="1"/>
        <v>300</v>
      </c>
      <c r="P12" s="4">
        <f t="shared" si="2"/>
        <v>929</v>
      </c>
      <c r="Q12" s="4">
        <f t="shared" si="3"/>
        <v>2748</v>
      </c>
      <c r="R12" s="10"/>
    </row>
    <row r="13" ht="24" customHeight="1" spans="1:18">
      <c r="A13" s="10">
        <v>8</v>
      </c>
      <c r="B13" s="4" t="s">
        <v>107</v>
      </c>
      <c r="C13" s="9">
        <v>3048</v>
      </c>
      <c r="D13" s="4">
        <v>577</v>
      </c>
      <c r="E13" s="4">
        <v>289</v>
      </c>
      <c r="F13" s="4">
        <v>26</v>
      </c>
      <c r="G13" s="4">
        <v>0</v>
      </c>
      <c r="H13" s="4">
        <v>0</v>
      </c>
      <c r="I13" s="4">
        <v>0</v>
      </c>
      <c r="J13" s="16">
        <v>26</v>
      </c>
      <c r="K13" s="16">
        <v>11</v>
      </c>
      <c r="L13" s="4">
        <v>0</v>
      </c>
      <c r="M13" s="4">
        <v>0</v>
      </c>
      <c r="N13" s="4">
        <f t="shared" si="0"/>
        <v>629</v>
      </c>
      <c r="O13" s="4">
        <f t="shared" si="1"/>
        <v>300</v>
      </c>
      <c r="P13" s="4">
        <f t="shared" si="2"/>
        <v>929</v>
      </c>
      <c r="Q13" s="4">
        <f t="shared" si="3"/>
        <v>2748</v>
      </c>
      <c r="R13" s="10"/>
    </row>
    <row r="14" ht="24" customHeight="1" spans="1:18">
      <c r="A14" s="10">
        <v>9</v>
      </c>
      <c r="B14" s="4" t="s">
        <v>108</v>
      </c>
      <c r="C14" s="9">
        <v>3048</v>
      </c>
      <c r="D14" s="4">
        <v>577</v>
      </c>
      <c r="E14" s="4">
        <v>289</v>
      </c>
      <c r="F14" s="4">
        <v>26</v>
      </c>
      <c r="G14" s="4">
        <v>0</v>
      </c>
      <c r="H14" s="4">
        <v>0</v>
      </c>
      <c r="I14" s="4">
        <v>0</v>
      </c>
      <c r="J14" s="16">
        <v>26</v>
      </c>
      <c r="K14" s="16">
        <v>11</v>
      </c>
      <c r="L14" s="4">
        <v>0</v>
      </c>
      <c r="M14" s="4">
        <v>0</v>
      </c>
      <c r="N14" s="4">
        <f t="shared" si="0"/>
        <v>629</v>
      </c>
      <c r="O14" s="4">
        <f t="shared" si="1"/>
        <v>300</v>
      </c>
      <c r="P14" s="4">
        <f t="shared" si="2"/>
        <v>929</v>
      </c>
      <c r="Q14" s="4">
        <f t="shared" si="3"/>
        <v>2748</v>
      </c>
      <c r="R14" s="10"/>
    </row>
    <row r="15" ht="24" customHeight="1" spans="1:18">
      <c r="A15" s="10">
        <v>10</v>
      </c>
      <c r="B15" s="4" t="s">
        <v>109</v>
      </c>
      <c r="C15" s="9">
        <v>3048</v>
      </c>
      <c r="D15" s="4">
        <v>577</v>
      </c>
      <c r="E15" s="4">
        <v>289</v>
      </c>
      <c r="F15" s="4">
        <v>26</v>
      </c>
      <c r="G15" s="4">
        <v>0</v>
      </c>
      <c r="H15" s="4">
        <v>0</v>
      </c>
      <c r="I15" s="4">
        <v>0</v>
      </c>
      <c r="J15" s="16">
        <v>26</v>
      </c>
      <c r="K15" s="16">
        <v>11</v>
      </c>
      <c r="L15" s="4">
        <v>0</v>
      </c>
      <c r="M15" s="4">
        <v>0</v>
      </c>
      <c r="N15" s="4">
        <f t="shared" si="0"/>
        <v>629</v>
      </c>
      <c r="O15" s="4">
        <f t="shared" si="1"/>
        <v>300</v>
      </c>
      <c r="P15" s="4">
        <f t="shared" si="2"/>
        <v>929</v>
      </c>
      <c r="Q15" s="4">
        <f t="shared" si="3"/>
        <v>2748</v>
      </c>
      <c r="R15" s="10"/>
    </row>
    <row r="16" ht="24" customHeight="1" spans="1:18">
      <c r="A16" s="10">
        <v>11</v>
      </c>
      <c r="B16" s="4" t="s">
        <v>110</v>
      </c>
      <c r="C16" s="9">
        <v>3048</v>
      </c>
      <c r="D16" s="4">
        <v>577</v>
      </c>
      <c r="E16" s="4">
        <v>289</v>
      </c>
      <c r="F16" s="4">
        <v>26</v>
      </c>
      <c r="G16" s="4">
        <v>0</v>
      </c>
      <c r="H16" s="4">
        <v>0</v>
      </c>
      <c r="I16" s="4">
        <v>0</v>
      </c>
      <c r="J16" s="16">
        <v>26</v>
      </c>
      <c r="K16" s="16">
        <v>11</v>
      </c>
      <c r="L16" s="4">
        <v>0</v>
      </c>
      <c r="M16" s="4">
        <v>0</v>
      </c>
      <c r="N16" s="4">
        <f t="shared" si="0"/>
        <v>629</v>
      </c>
      <c r="O16" s="4">
        <f t="shared" si="1"/>
        <v>300</v>
      </c>
      <c r="P16" s="4">
        <f t="shared" si="2"/>
        <v>929</v>
      </c>
      <c r="Q16" s="4">
        <f t="shared" si="3"/>
        <v>2748</v>
      </c>
      <c r="R16" s="10"/>
    </row>
    <row r="17" ht="24" customHeight="1" spans="1:18">
      <c r="A17" s="10">
        <v>12</v>
      </c>
      <c r="B17" s="4" t="s">
        <v>111</v>
      </c>
      <c r="C17" s="9">
        <v>3048</v>
      </c>
      <c r="D17" s="4">
        <v>577</v>
      </c>
      <c r="E17" s="4">
        <v>289</v>
      </c>
      <c r="F17" s="4">
        <v>26</v>
      </c>
      <c r="G17" s="4">
        <v>0</v>
      </c>
      <c r="H17" s="4">
        <v>0</v>
      </c>
      <c r="I17" s="4">
        <v>0</v>
      </c>
      <c r="J17" s="16">
        <v>26</v>
      </c>
      <c r="K17" s="16">
        <v>11</v>
      </c>
      <c r="L17" s="4">
        <v>0</v>
      </c>
      <c r="M17" s="4">
        <v>0</v>
      </c>
      <c r="N17" s="4">
        <f t="shared" si="0"/>
        <v>629</v>
      </c>
      <c r="O17" s="4">
        <f t="shared" si="1"/>
        <v>300</v>
      </c>
      <c r="P17" s="4">
        <f t="shared" si="2"/>
        <v>929</v>
      </c>
      <c r="Q17" s="4">
        <f t="shared" si="3"/>
        <v>2748</v>
      </c>
      <c r="R17" s="10"/>
    </row>
    <row r="18" ht="24" customHeight="1" spans="1:18">
      <c r="A18" s="10">
        <v>13</v>
      </c>
      <c r="B18" s="4" t="s">
        <v>112</v>
      </c>
      <c r="C18" s="9">
        <v>3048</v>
      </c>
      <c r="D18" s="4">
        <v>577</v>
      </c>
      <c r="E18" s="4">
        <v>289</v>
      </c>
      <c r="F18" s="4">
        <v>26</v>
      </c>
      <c r="G18" s="4">
        <v>0</v>
      </c>
      <c r="H18" s="4">
        <v>0</v>
      </c>
      <c r="I18" s="4">
        <v>0</v>
      </c>
      <c r="J18" s="16">
        <v>26</v>
      </c>
      <c r="K18" s="16">
        <v>11</v>
      </c>
      <c r="L18" s="4">
        <v>0</v>
      </c>
      <c r="M18" s="4">
        <v>0</v>
      </c>
      <c r="N18" s="4">
        <f t="shared" si="0"/>
        <v>629</v>
      </c>
      <c r="O18" s="4">
        <f t="shared" si="1"/>
        <v>300</v>
      </c>
      <c r="P18" s="4">
        <f t="shared" si="2"/>
        <v>929</v>
      </c>
      <c r="Q18" s="4">
        <f t="shared" si="3"/>
        <v>2748</v>
      </c>
      <c r="R18" s="10"/>
    </row>
    <row r="19" ht="24" customHeight="1" spans="1:18">
      <c r="A19" s="10">
        <v>14</v>
      </c>
      <c r="B19" s="4" t="s">
        <v>113</v>
      </c>
      <c r="C19" s="9">
        <v>3048</v>
      </c>
      <c r="D19" s="4">
        <v>577</v>
      </c>
      <c r="E19" s="4">
        <v>289</v>
      </c>
      <c r="F19" s="4">
        <v>26</v>
      </c>
      <c r="G19" s="4">
        <v>0</v>
      </c>
      <c r="H19" s="4">
        <v>0</v>
      </c>
      <c r="I19" s="4">
        <v>0</v>
      </c>
      <c r="J19" s="16">
        <v>26</v>
      </c>
      <c r="K19" s="16">
        <v>11</v>
      </c>
      <c r="L19" s="4">
        <v>0</v>
      </c>
      <c r="M19" s="4">
        <v>0</v>
      </c>
      <c r="N19" s="4">
        <f t="shared" si="0"/>
        <v>629</v>
      </c>
      <c r="O19" s="4">
        <f t="shared" si="1"/>
        <v>300</v>
      </c>
      <c r="P19" s="4">
        <f t="shared" si="2"/>
        <v>929</v>
      </c>
      <c r="Q19" s="4">
        <f t="shared" si="3"/>
        <v>2748</v>
      </c>
      <c r="R19" s="10"/>
    </row>
    <row r="20" ht="24" customHeight="1" spans="1:18">
      <c r="A20" s="10">
        <v>15</v>
      </c>
      <c r="B20" s="4" t="s">
        <v>141</v>
      </c>
      <c r="C20" s="9">
        <v>3048</v>
      </c>
      <c r="D20" s="4">
        <v>577</v>
      </c>
      <c r="E20" s="4">
        <v>289</v>
      </c>
      <c r="F20" s="4">
        <v>26</v>
      </c>
      <c r="G20" s="4">
        <v>0</v>
      </c>
      <c r="H20" s="4">
        <v>0</v>
      </c>
      <c r="I20" s="4">
        <v>0</v>
      </c>
      <c r="J20" s="16">
        <v>26</v>
      </c>
      <c r="K20" s="16">
        <v>11</v>
      </c>
      <c r="L20" s="4">
        <v>0</v>
      </c>
      <c r="M20" s="4">
        <v>0</v>
      </c>
      <c r="N20" s="4">
        <f t="shared" si="0"/>
        <v>629</v>
      </c>
      <c r="O20" s="4">
        <f t="shared" si="1"/>
        <v>300</v>
      </c>
      <c r="P20" s="4">
        <f t="shared" si="2"/>
        <v>929</v>
      </c>
      <c r="Q20" s="4">
        <f t="shared" si="3"/>
        <v>2748</v>
      </c>
      <c r="R20" s="10"/>
    </row>
    <row r="21" ht="24" customHeight="1" spans="1:18">
      <c r="A21" s="10">
        <v>16</v>
      </c>
      <c r="B21" s="4" t="s">
        <v>156</v>
      </c>
      <c r="C21" s="9">
        <v>3048</v>
      </c>
      <c r="D21" s="4">
        <v>577</v>
      </c>
      <c r="E21" s="4">
        <v>289</v>
      </c>
      <c r="F21" s="4">
        <v>26</v>
      </c>
      <c r="G21" s="4">
        <v>0</v>
      </c>
      <c r="H21" s="4">
        <v>0</v>
      </c>
      <c r="I21" s="4">
        <v>0</v>
      </c>
      <c r="J21" s="16">
        <v>26</v>
      </c>
      <c r="K21" s="16">
        <v>11</v>
      </c>
      <c r="L21" s="4">
        <v>0</v>
      </c>
      <c r="M21" s="4">
        <v>0</v>
      </c>
      <c r="N21" s="4">
        <f t="shared" si="0"/>
        <v>629</v>
      </c>
      <c r="O21" s="4">
        <f t="shared" si="1"/>
        <v>300</v>
      </c>
      <c r="P21" s="4">
        <f t="shared" si="2"/>
        <v>929</v>
      </c>
      <c r="Q21" s="4">
        <f t="shared" si="3"/>
        <v>2748</v>
      </c>
      <c r="R21" s="10"/>
    </row>
    <row r="22" ht="24" customHeight="1" spans="1:18">
      <c r="A22" s="11"/>
      <c r="B22" s="10" t="s">
        <v>8</v>
      </c>
      <c r="C22" s="10">
        <f>SUM(C6:C21)</f>
        <v>48768</v>
      </c>
      <c r="D22" s="10">
        <f t="shared" ref="D22:Q22" si="4">SUM(D6:D21)</f>
        <v>9232</v>
      </c>
      <c r="E22" s="10">
        <f t="shared" si="4"/>
        <v>4624</v>
      </c>
      <c r="F22" s="10">
        <f t="shared" si="4"/>
        <v>416</v>
      </c>
      <c r="G22" s="10">
        <f t="shared" si="4"/>
        <v>0</v>
      </c>
      <c r="H22" s="10">
        <f t="shared" si="4"/>
        <v>0</v>
      </c>
      <c r="I22" s="10">
        <f t="shared" si="4"/>
        <v>0</v>
      </c>
      <c r="J22" s="10">
        <f t="shared" si="4"/>
        <v>416</v>
      </c>
      <c r="K22" s="10">
        <f t="shared" si="4"/>
        <v>176</v>
      </c>
      <c r="L22" s="10">
        <f t="shared" si="4"/>
        <v>0</v>
      </c>
      <c r="M22" s="10">
        <f t="shared" si="4"/>
        <v>0</v>
      </c>
      <c r="N22" s="10">
        <f t="shared" si="4"/>
        <v>10064</v>
      </c>
      <c r="O22" s="10">
        <f t="shared" si="4"/>
        <v>4800</v>
      </c>
      <c r="P22" s="10">
        <f t="shared" si="4"/>
        <v>14864</v>
      </c>
      <c r="Q22" s="10">
        <f t="shared" si="4"/>
        <v>43968</v>
      </c>
      <c r="R22" s="10"/>
    </row>
    <row r="23" customFormat="1"/>
    <row r="24" customFormat="1" ht="18.75" spans="3:11">
      <c r="C24" s="12"/>
      <c r="D24" s="12"/>
      <c r="E24" s="12"/>
      <c r="F24" s="12"/>
      <c r="G24" s="12"/>
      <c r="H24" s="12"/>
      <c r="I24" s="1"/>
      <c r="J24" s="1"/>
      <c r="K24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14583333333333" right="0.118055555555556" top="0.393055555555556" bottom="0.275" header="0.432638888888889" footer="0.314583333333333"/>
  <pageSetup paperSize="9" orientation="landscape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167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2023.02</v>
      </c>
      <c r="C4" s="23" t="s">
        <v>14</v>
      </c>
      <c r="D4" s="23" t="s">
        <v>161</v>
      </c>
      <c r="E4" s="23" t="s">
        <v>164</v>
      </c>
      <c r="F4" s="23">
        <f>80*16*1.07</f>
        <v>1369.6</v>
      </c>
      <c r="G4" s="23" t="s">
        <v>35</v>
      </c>
    </row>
    <row r="5" s="20" customFormat="1" ht="25" customHeight="1" spans="1:7">
      <c r="A5" s="23">
        <v>2</v>
      </c>
      <c r="B5" s="24">
        <v>2023.02</v>
      </c>
      <c r="C5" s="23" t="s">
        <v>11</v>
      </c>
      <c r="D5" s="23" t="s">
        <v>161</v>
      </c>
      <c r="E5" s="23" t="s">
        <v>165</v>
      </c>
      <c r="F5" s="23">
        <f>'23.2明细'!C22</f>
        <v>47840</v>
      </c>
      <c r="G5" s="23"/>
    </row>
    <row r="6" s="20" customFormat="1" ht="25" customHeight="1" spans="1:7">
      <c r="A6" s="23">
        <v>3</v>
      </c>
      <c r="B6" s="24">
        <v>2023.02</v>
      </c>
      <c r="C6" s="23" t="s">
        <v>16</v>
      </c>
      <c r="D6" s="23" t="s">
        <v>161</v>
      </c>
      <c r="E6" s="26" t="s">
        <v>168</v>
      </c>
      <c r="F6" s="23">
        <f>'23.2明细'!N22</f>
        <v>11024</v>
      </c>
      <c r="G6" s="26"/>
    </row>
    <row r="7" s="20" customFormat="1" ht="25" customHeight="1" spans="1:7">
      <c r="A7" s="23">
        <v>4</v>
      </c>
      <c r="B7" s="24">
        <v>2023.01</v>
      </c>
      <c r="C7" s="23" t="s">
        <v>169</v>
      </c>
      <c r="D7" s="23" t="s">
        <v>161</v>
      </c>
      <c r="E7" s="26" t="s">
        <v>170</v>
      </c>
      <c r="F7" s="23">
        <f>60*16</f>
        <v>960</v>
      </c>
      <c r="G7" s="26"/>
    </row>
    <row r="8" s="20" customFormat="1" ht="25" customHeight="1" spans="1:7">
      <c r="A8" s="23">
        <v>5</v>
      </c>
      <c r="B8" s="24">
        <v>2023.02</v>
      </c>
      <c r="C8" s="23" t="s">
        <v>171</v>
      </c>
      <c r="D8" s="23" t="s">
        <v>161</v>
      </c>
      <c r="E8" s="26" t="s">
        <v>172</v>
      </c>
      <c r="F8" s="23">
        <v>-32462</v>
      </c>
      <c r="G8" s="26"/>
    </row>
    <row r="9" s="20" customFormat="1" ht="25" customHeight="1" spans="1:7">
      <c r="A9" s="23" t="s">
        <v>8</v>
      </c>
      <c r="B9" s="23"/>
      <c r="C9" s="23"/>
      <c r="D9" s="23"/>
      <c r="E9" s="23"/>
      <c r="F9" s="23">
        <f>SUM(F4:F8)</f>
        <v>28731.6</v>
      </c>
      <c r="G9" s="23"/>
    </row>
    <row r="10" s="20" customFormat="1" ht="25" customHeight="1" spans="2:5">
      <c r="B10" s="20" t="s">
        <v>22</v>
      </c>
      <c r="E10" s="20" t="s">
        <v>23</v>
      </c>
    </row>
    <row r="11" s="20" customFormat="1" ht="25" customHeight="1" spans="2:5">
      <c r="B11" s="20" t="s">
        <v>24</v>
      </c>
      <c r="E11" s="20" t="s">
        <v>24</v>
      </c>
    </row>
    <row r="12" s="20" customFormat="1" ht="25" customHeight="1" spans="1:2">
      <c r="A12" s="20" t="s">
        <v>25</v>
      </c>
      <c r="B12" s="20" t="s">
        <v>26</v>
      </c>
    </row>
    <row r="13" s="20" customFormat="1" ht="25" customHeight="1" spans="1:2">
      <c r="A13" s="20" t="s">
        <v>27</v>
      </c>
      <c r="B13" s="20" t="s">
        <v>28</v>
      </c>
    </row>
    <row r="14" s="20" customFormat="1" ht="25" customHeight="1" spans="1:2">
      <c r="A14" s="20" t="s">
        <v>29</v>
      </c>
      <c r="B14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15" sqref="D15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65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3">
        <v>2020.09</v>
      </c>
      <c r="C4" s="23" t="s">
        <v>14</v>
      </c>
      <c r="D4" s="23" t="s">
        <v>12</v>
      </c>
      <c r="E4" s="23" t="s">
        <v>66</v>
      </c>
      <c r="F4" s="23">
        <v>86</v>
      </c>
      <c r="G4" s="23" t="s">
        <v>35</v>
      </c>
    </row>
    <row r="5" s="20" customFormat="1" ht="30" customHeight="1" spans="1:7">
      <c r="A5" s="23">
        <v>2</v>
      </c>
      <c r="B5" s="23">
        <v>2020.09</v>
      </c>
      <c r="C5" s="23" t="s">
        <v>11</v>
      </c>
      <c r="D5" s="23" t="s">
        <v>12</v>
      </c>
      <c r="E5" s="23" t="s">
        <v>67</v>
      </c>
      <c r="F5" s="23">
        <v>1800</v>
      </c>
      <c r="G5" s="23"/>
    </row>
    <row r="6" s="20" customFormat="1" ht="30" customHeight="1" spans="1:7">
      <c r="A6" s="23">
        <v>3</v>
      </c>
      <c r="B6" s="23">
        <v>2020.09</v>
      </c>
      <c r="C6" s="23" t="s">
        <v>16</v>
      </c>
      <c r="D6" s="23" t="s">
        <v>12</v>
      </c>
      <c r="E6" s="26" t="s">
        <v>68</v>
      </c>
      <c r="F6" s="23">
        <v>892</v>
      </c>
      <c r="G6" s="26"/>
    </row>
    <row r="7" s="20" customFormat="1" ht="30" customHeight="1" spans="1:7">
      <c r="A7" s="23">
        <v>4</v>
      </c>
      <c r="B7" s="23">
        <v>2020.09</v>
      </c>
      <c r="C7" s="23" t="s">
        <v>43</v>
      </c>
      <c r="D7" s="23">
        <v>1</v>
      </c>
      <c r="E7" s="23" t="s">
        <v>69</v>
      </c>
      <c r="F7" s="23">
        <v>620</v>
      </c>
      <c r="G7" s="23" t="s">
        <v>70</v>
      </c>
    </row>
    <row r="8" s="20" customFormat="1" ht="30" customHeight="1" spans="1:7">
      <c r="A8" s="23" t="s">
        <v>8</v>
      </c>
      <c r="B8" s="23"/>
      <c r="C8" s="23"/>
      <c r="D8" s="23"/>
      <c r="E8" s="23"/>
      <c r="F8" s="23">
        <f>SUM(F4:F7)</f>
        <v>3398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opLeftCell="A10" workbookViewId="0">
      <selection activeCell="A10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10" max="10" width="7.25" customWidth="1"/>
    <col min="12" max="13" width="9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173</v>
      </c>
      <c r="E3" s="4"/>
      <c r="F3" s="4" t="s">
        <v>174</v>
      </c>
      <c r="G3" s="4"/>
      <c r="H3" s="4" t="s">
        <v>52</v>
      </c>
      <c r="I3" s="4"/>
      <c r="J3" s="4" t="s">
        <v>175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2990</v>
      </c>
      <c r="D6" s="4">
        <v>632</v>
      </c>
      <c r="E6" s="4">
        <v>316</v>
      </c>
      <c r="F6" s="4">
        <v>29</v>
      </c>
      <c r="G6" s="4">
        <v>0</v>
      </c>
      <c r="H6" s="4">
        <v>0</v>
      </c>
      <c r="I6" s="4">
        <v>0</v>
      </c>
      <c r="J6" s="16">
        <v>28</v>
      </c>
      <c r="K6" s="16">
        <v>12</v>
      </c>
      <c r="L6" s="4">
        <v>0</v>
      </c>
      <c r="M6" s="4">
        <v>0</v>
      </c>
      <c r="N6" s="4">
        <f t="shared" ref="N6:N21" si="0">D6+F6+H6+J6+L6</f>
        <v>689</v>
      </c>
      <c r="O6" s="4">
        <f t="shared" ref="O6:O21" si="1">E6+G6+I6+K6+M6</f>
        <v>328</v>
      </c>
      <c r="P6" s="4">
        <f t="shared" ref="P6:P21" si="2">N6+O6</f>
        <v>1017</v>
      </c>
      <c r="Q6" s="4">
        <f t="shared" ref="Q6:Q21" si="3">C6-O6</f>
        <v>2662</v>
      </c>
      <c r="R6" s="4"/>
    </row>
    <row r="7" ht="24" customHeight="1" spans="1:18">
      <c r="A7" s="10">
        <v>2</v>
      </c>
      <c r="B7" s="4" t="s">
        <v>101</v>
      </c>
      <c r="C7" s="9">
        <v>2990</v>
      </c>
      <c r="D7" s="4">
        <v>632</v>
      </c>
      <c r="E7" s="4">
        <v>316</v>
      </c>
      <c r="F7" s="4">
        <v>29</v>
      </c>
      <c r="G7" s="4">
        <v>0</v>
      </c>
      <c r="H7" s="4">
        <v>0</v>
      </c>
      <c r="I7" s="4">
        <v>0</v>
      </c>
      <c r="J7" s="16">
        <v>28</v>
      </c>
      <c r="K7" s="16">
        <v>12</v>
      </c>
      <c r="L7" s="4">
        <v>0</v>
      </c>
      <c r="M7" s="4">
        <v>0</v>
      </c>
      <c r="N7" s="4">
        <f t="shared" si="0"/>
        <v>689</v>
      </c>
      <c r="O7" s="4">
        <f t="shared" si="1"/>
        <v>328</v>
      </c>
      <c r="P7" s="4">
        <f t="shared" si="2"/>
        <v>1017</v>
      </c>
      <c r="Q7" s="4">
        <f t="shared" si="3"/>
        <v>2662</v>
      </c>
      <c r="R7" s="10"/>
    </row>
    <row r="8" ht="24" customHeight="1" spans="1:18">
      <c r="A8" s="10">
        <v>3</v>
      </c>
      <c r="B8" s="4" t="s">
        <v>102</v>
      </c>
      <c r="C8" s="9">
        <v>2990</v>
      </c>
      <c r="D8" s="4">
        <v>632</v>
      </c>
      <c r="E8" s="4">
        <v>316</v>
      </c>
      <c r="F8" s="4">
        <v>29</v>
      </c>
      <c r="G8" s="4">
        <v>0</v>
      </c>
      <c r="H8" s="4">
        <v>0</v>
      </c>
      <c r="I8" s="4">
        <v>0</v>
      </c>
      <c r="J8" s="16">
        <v>28</v>
      </c>
      <c r="K8" s="16">
        <v>12</v>
      </c>
      <c r="L8" s="4">
        <v>0</v>
      </c>
      <c r="M8" s="4">
        <v>0</v>
      </c>
      <c r="N8" s="4">
        <f t="shared" si="0"/>
        <v>689</v>
      </c>
      <c r="O8" s="4">
        <f t="shared" si="1"/>
        <v>328</v>
      </c>
      <c r="P8" s="4">
        <f t="shared" si="2"/>
        <v>1017</v>
      </c>
      <c r="Q8" s="4">
        <f t="shared" si="3"/>
        <v>2662</v>
      </c>
      <c r="R8" s="10"/>
    </row>
    <row r="9" customFormat="1" ht="24" customHeight="1" spans="1:18">
      <c r="A9" s="4">
        <v>4</v>
      </c>
      <c r="B9" s="4" t="s">
        <v>103</v>
      </c>
      <c r="C9" s="9">
        <v>2990</v>
      </c>
      <c r="D9" s="4">
        <v>632</v>
      </c>
      <c r="E9" s="4">
        <v>316</v>
      </c>
      <c r="F9" s="4">
        <v>29</v>
      </c>
      <c r="G9" s="4">
        <v>0</v>
      </c>
      <c r="H9" s="4">
        <v>0</v>
      </c>
      <c r="I9" s="4">
        <v>0</v>
      </c>
      <c r="J9" s="16">
        <v>28</v>
      </c>
      <c r="K9" s="16">
        <v>12</v>
      </c>
      <c r="L9" s="4">
        <v>0</v>
      </c>
      <c r="M9" s="4">
        <v>0</v>
      </c>
      <c r="N9" s="4">
        <f t="shared" si="0"/>
        <v>689</v>
      </c>
      <c r="O9" s="4">
        <f t="shared" si="1"/>
        <v>328</v>
      </c>
      <c r="P9" s="4">
        <f t="shared" si="2"/>
        <v>1017</v>
      </c>
      <c r="Q9" s="4">
        <f t="shared" si="3"/>
        <v>2662</v>
      </c>
      <c r="R9" s="10"/>
    </row>
    <row r="10" customFormat="1" ht="24" customHeight="1" spans="1:20">
      <c r="A10" s="10">
        <v>5</v>
      </c>
      <c r="B10" s="4" t="s">
        <v>104</v>
      </c>
      <c r="C10" s="9">
        <v>2990</v>
      </c>
      <c r="D10" s="4">
        <v>632</v>
      </c>
      <c r="E10" s="4">
        <v>316</v>
      </c>
      <c r="F10" s="4">
        <v>29</v>
      </c>
      <c r="G10" s="4">
        <v>0</v>
      </c>
      <c r="H10" s="4">
        <v>0</v>
      </c>
      <c r="I10" s="4">
        <v>0</v>
      </c>
      <c r="J10" s="16">
        <v>28</v>
      </c>
      <c r="K10" s="16">
        <v>12</v>
      </c>
      <c r="L10" s="4">
        <v>0</v>
      </c>
      <c r="M10" s="4">
        <v>0</v>
      </c>
      <c r="N10" s="4">
        <f t="shared" si="0"/>
        <v>689</v>
      </c>
      <c r="O10" s="4">
        <f t="shared" si="1"/>
        <v>328</v>
      </c>
      <c r="P10" s="4">
        <f t="shared" si="2"/>
        <v>1017</v>
      </c>
      <c r="Q10" s="4">
        <f t="shared" si="3"/>
        <v>2662</v>
      </c>
      <c r="R10" s="10"/>
      <c r="T10" t="s">
        <v>176</v>
      </c>
    </row>
    <row r="11" ht="24" customHeight="1" spans="1:18">
      <c r="A11" s="10">
        <v>6</v>
      </c>
      <c r="B11" s="4" t="s">
        <v>105</v>
      </c>
      <c r="C11" s="9">
        <v>2990</v>
      </c>
      <c r="D11" s="4">
        <v>632</v>
      </c>
      <c r="E11" s="4">
        <v>316</v>
      </c>
      <c r="F11" s="4">
        <v>29</v>
      </c>
      <c r="G11" s="4">
        <v>0</v>
      </c>
      <c r="H11" s="4">
        <v>0</v>
      </c>
      <c r="I11" s="4">
        <v>0</v>
      </c>
      <c r="J11" s="16">
        <v>28</v>
      </c>
      <c r="K11" s="16">
        <v>12</v>
      </c>
      <c r="L11" s="4">
        <v>0</v>
      </c>
      <c r="M11" s="4">
        <v>0</v>
      </c>
      <c r="N11" s="4">
        <f t="shared" si="0"/>
        <v>689</v>
      </c>
      <c r="O11" s="4">
        <f t="shared" si="1"/>
        <v>328</v>
      </c>
      <c r="P11" s="4">
        <f t="shared" si="2"/>
        <v>1017</v>
      </c>
      <c r="Q11" s="4">
        <f t="shared" si="3"/>
        <v>2662</v>
      </c>
      <c r="R11" s="10"/>
    </row>
    <row r="12" ht="24" customHeight="1" spans="1:18">
      <c r="A12" s="4">
        <v>7</v>
      </c>
      <c r="B12" s="4" t="s">
        <v>106</v>
      </c>
      <c r="C12" s="9">
        <v>2990</v>
      </c>
      <c r="D12" s="4">
        <v>632</v>
      </c>
      <c r="E12" s="4">
        <v>316</v>
      </c>
      <c r="F12" s="4">
        <v>29</v>
      </c>
      <c r="G12" s="4">
        <v>0</v>
      </c>
      <c r="H12" s="4">
        <v>0</v>
      </c>
      <c r="I12" s="4">
        <v>0</v>
      </c>
      <c r="J12" s="16">
        <v>28</v>
      </c>
      <c r="K12" s="16">
        <v>12</v>
      </c>
      <c r="L12" s="4">
        <v>0</v>
      </c>
      <c r="M12" s="4">
        <v>0</v>
      </c>
      <c r="N12" s="4">
        <f t="shared" si="0"/>
        <v>689</v>
      </c>
      <c r="O12" s="4">
        <f t="shared" si="1"/>
        <v>328</v>
      </c>
      <c r="P12" s="4">
        <f t="shared" si="2"/>
        <v>1017</v>
      </c>
      <c r="Q12" s="4">
        <f t="shared" si="3"/>
        <v>2662</v>
      </c>
      <c r="R12" s="10"/>
    </row>
    <row r="13" ht="24" customHeight="1" spans="1:23">
      <c r="A13" s="10">
        <v>8</v>
      </c>
      <c r="B13" s="4" t="s">
        <v>107</v>
      </c>
      <c r="C13" s="9">
        <v>2990</v>
      </c>
      <c r="D13" s="4">
        <v>632</v>
      </c>
      <c r="E13" s="4">
        <v>316</v>
      </c>
      <c r="F13" s="4">
        <v>29</v>
      </c>
      <c r="G13" s="4">
        <v>0</v>
      </c>
      <c r="H13" s="4">
        <v>0</v>
      </c>
      <c r="I13" s="4">
        <v>0</v>
      </c>
      <c r="J13" s="16">
        <v>28</v>
      </c>
      <c r="K13" s="16">
        <v>12</v>
      </c>
      <c r="L13" s="4">
        <v>0</v>
      </c>
      <c r="M13" s="4">
        <v>0</v>
      </c>
      <c r="N13" s="4">
        <f t="shared" si="0"/>
        <v>689</v>
      </c>
      <c r="O13" s="4">
        <f t="shared" si="1"/>
        <v>328</v>
      </c>
      <c r="P13" s="4">
        <f t="shared" si="2"/>
        <v>1017</v>
      </c>
      <c r="Q13" s="4">
        <f t="shared" si="3"/>
        <v>2662</v>
      </c>
      <c r="R13" s="10"/>
      <c r="T13" t="s">
        <v>177</v>
      </c>
      <c r="W13" t="s">
        <v>178</v>
      </c>
    </row>
    <row r="14" ht="24" customHeight="1" spans="1:18">
      <c r="A14" s="10">
        <v>9</v>
      </c>
      <c r="B14" s="4" t="s">
        <v>108</v>
      </c>
      <c r="C14" s="9">
        <v>2990</v>
      </c>
      <c r="D14" s="4">
        <v>632</v>
      </c>
      <c r="E14" s="4">
        <v>316</v>
      </c>
      <c r="F14" s="4">
        <v>29</v>
      </c>
      <c r="G14" s="4">
        <v>0</v>
      </c>
      <c r="H14" s="4">
        <v>0</v>
      </c>
      <c r="I14" s="4">
        <v>0</v>
      </c>
      <c r="J14" s="16">
        <v>28</v>
      </c>
      <c r="K14" s="16">
        <v>12</v>
      </c>
      <c r="L14" s="4">
        <v>0</v>
      </c>
      <c r="M14" s="4">
        <v>0</v>
      </c>
      <c r="N14" s="4">
        <f t="shared" si="0"/>
        <v>689</v>
      </c>
      <c r="O14" s="4">
        <f t="shared" si="1"/>
        <v>328</v>
      </c>
      <c r="P14" s="4">
        <f t="shared" si="2"/>
        <v>1017</v>
      </c>
      <c r="Q14" s="4">
        <f t="shared" si="3"/>
        <v>2662</v>
      </c>
      <c r="R14" s="10"/>
    </row>
    <row r="15" ht="24" customHeight="1" spans="1:21">
      <c r="A15" s="10">
        <v>10</v>
      </c>
      <c r="B15" s="4" t="s">
        <v>109</v>
      </c>
      <c r="C15" s="9">
        <v>2990</v>
      </c>
      <c r="D15" s="4">
        <v>632</v>
      </c>
      <c r="E15" s="4">
        <v>316</v>
      </c>
      <c r="F15" s="4">
        <v>29</v>
      </c>
      <c r="G15" s="4">
        <v>0</v>
      </c>
      <c r="H15" s="4">
        <v>0</v>
      </c>
      <c r="I15" s="4">
        <v>0</v>
      </c>
      <c r="J15" s="16">
        <v>28</v>
      </c>
      <c r="K15" s="16">
        <v>12</v>
      </c>
      <c r="L15" s="4">
        <v>0</v>
      </c>
      <c r="M15" s="4">
        <v>0</v>
      </c>
      <c r="N15" s="4">
        <f t="shared" si="0"/>
        <v>689</v>
      </c>
      <c r="O15" s="4">
        <f t="shared" si="1"/>
        <v>328</v>
      </c>
      <c r="P15" s="4">
        <f t="shared" si="2"/>
        <v>1017</v>
      </c>
      <c r="Q15" s="4">
        <f t="shared" si="3"/>
        <v>2662</v>
      </c>
      <c r="R15" s="10"/>
      <c r="U15" t="s">
        <v>179</v>
      </c>
    </row>
    <row r="16" ht="24" customHeight="1" spans="1:18">
      <c r="A16" s="10">
        <v>11</v>
      </c>
      <c r="B16" s="4" t="s">
        <v>110</v>
      </c>
      <c r="C16" s="9">
        <v>2990</v>
      </c>
      <c r="D16" s="4">
        <v>632</v>
      </c>
      <c r="E16" s="4">
        <v>316</v>
      </c>
      <c r="F16" s="4">
        <v>29</v>
      </c>
      <c r="G16" s="4">
        <v>0</v>
      </c>
      <c r="H16" s="4">
        <v>0</v>
      </c>
      <c r="I16" s="4">
        <v>0</v>
      </c>
      <c r="J16" s="16">
        <v>28</v>
      </c>
      <c r="K16" s="16">
        <v>12</v>
      </c>
      <c r="L16" s="4">
        <v>0</v>
      </c>
      <c r="M16" s="4">
        <v>0</v>
      </c>
      <c r="N16" s="4">
        <f t="shared" si="0"/>
        <v>689</v>
      </c>
      <c r="O16" s="4">
        <f t="shared" si="1"/>
        <v>328</v>
      </c>
      <c r="P16" s="4">
        <f t="shared" si="2"/>
        <v>1017</v>
      </c>
      <c r="Q16" s="4">
        <f t="shared" si="3"/>
        <v>2662</v>
      </c>
      <c r="R16" s="10"/>
    </row>
    <row r="17" ht="24" customHeight="1" spans="1:18">
      <c r="A17" s="10">
        <v>12</v>
      </c>
      <c r="B17" s="4" t="s">
        <v>111</v>
      </c>
      <c r="C17" s="9">
        <v>2990</v>
      </c>
      <c r="D17" s="4">
        <v>632</v>
      </c>
      <c r="E17" s="4">
        <v>316</v>
      </c>
      <c r="F17" s="4">
        <v>29</v>
      </c>
      <c r="G17" s="4">
        <v>0</v>
      </c>
      <c r="H17" s="4">
        <v>0</v>
      </c>
      <c r="I17" s="4">
        <v>0</v>
      </c>
      <c r="J17" s="16">
        <v>28</v>
      </c>
      <c r="K17" s="16">
        <v>12</v>
      </c>
      <c r="L17" s="4">
        <v>0</v>
      </c>
      <c r="M17" s="4">
        <v>0</v>
      </c>
      <c r="N17" s="4">
        <f t="shared" si="0"/>
        <v>689</v>
      </c>
      <c r="O17" s="4">
        <f t="shared" si="1"/>
        <v>328</v>
      </c>
      <c r="P17" s="4">
        <f t="shared" si="2"/>
        <v>1017</v>
      </c>
      <c r="Q17" s="4">
        <f t="shared" si="3"/>
        <v>2662</v>
      </c>
      <c r="R17" s="10"/>
    </row>
    <row r="18" ht="24" customHeight="1" spans="1:18">
      <c r="A18" s="10">
        <v>13</v>
      </c>
      <c r="B18" s="4" t="s">
        <v>112</v>
      </c>
      <c r="C18" s="9">
        <v>2990</v>
      </c>
      <c r="D18" s="4">
        <v>632</v>
      </c>
      <c r="E18" s="4">
        <v>316</v>
      </c>
      <c r="F18" s="4">
        <v>29</v>
      </c>
      <c r="G18" s="4">
        <v>0</v>
      </c>
      <c r="H18" s="4">
        <v>0</v>
      </c>
      <c r="I18" s="4">
        <v>0</v>
      </c>
      <c r="J18" s="16">
        <v>28</v>
      </c>
      <c r="K18" s="16">
        <v>12</v>
      </c>
      <c r="L18" s="4">
        <v>0</v>
      </c>
      <c r="M18" s="4">
        <v>0</v>
      </c>
      <c r="N18" s="4">
        <f t="shared" si="0"/>
        <v>689</v>
      </c>
      <c r="O18" s="4">
        <f t="shared" si="1"/>
        <v>328</v>
      </c>
      <c r="P18" s="4">
        <f t="shared" si="2"/>
        <v>1017</v>
      </c>
      <c r="Q18" s="4">
        <f t="shared" si="3"/>
        <v>2662</v>
      </c>
      <c r="R18" s="10"/>
    </row>
    <row r="19" ht="24" customHeight="1" spans="1:18">
      <c r="A19" s="10">
        <v>14</v>
      </c>
      <c r="B19" s="4" t="s">
        <v>113</v>
      </c>
      <c r="C19" s="9">
        <v>2990</v>
      </c>
      <c r="D19" s="4">
        <v>632</v>
      </c>
      <c r="E19" s="4">
        <v>316</v>
      </c>
      <c r="F19" s="4">
        <v>29</v>
      </c>
      <c r="G19" s="4">
        <v>0</v>
      </c>
      <c r="H19" s="4">
        <v>0</v>
      </c>
      <c r="I19" s="4">
        <v>0</v>
      </c>
      <c r="J19" s="16">
        <v>28</v>
      </c>
      <c r="K19" s="16">
        <v>12</v>
      </c>
      <c r="L19" s="4">
        <v>0</v>
      </c>
      <c r="M19" s="4">
        <v>0</v>
      </c>
      <c r="N19" s="4">
        <f t="shared" si="0"/>
        <v>689</v>
      </c>
      <c r="O19" s="4">
        <f t="shared" si="1"/>
        <v>328</v>
      </c>
      <c r="P19" s="4">
        <f t="shared" si="2"/>
        <v>1017</v>
      </c>
      <c r="Q19" s="4">
        <f t="shared" si="3"/>
        <v>2662</v>
      </c>
      <c r="R19" s="10"/>
    </row>
    <row r="20" ht="24" customHeight="1" spans="1:18">
      <c r="A20" s="10">
        <v>15</v>
      </c>
      <c r="B20" s="4" t="s">
        <v>141</v>
      </c>
      <c r="C20" s="9">
        <v>2990</v>
      </c>
      <c r="D20" s="4">
        <v>632</v>
      </c>
      <c r="E20" s="4">
        <v>316</v>
      </c>
      <c r="F20" s="4">
        <v>29</v>
      </c>
      <c r="G20" s="4">
        <v>0</v>
      </c>
      <c r="H20" s="4">
        <v>0</v>
      </c>
      <c r="I20" s="4">
        <v>0</v>
      </c>
      <c r="J20" s="16">
        <v>28</v>
      </c>
      <c r="K20" s="16">
        <v>12</v>
      </c>
      <c r="L20" s="4">
        <v>0</v>
      </c>
      <c r="M20" s="4">
        <v>0</v>
      </c>
      <c r="N20" s="4">
        <f t="shared" si="0"/>
        <v>689</v>
      </c>
      <c r="O20" s="4">
        <f t="shared" si="1"/>
        <v>328</v>
      </c>
      <c r="P20" s="4">
        <f t="shared" si="2"/>
        <v>1017</v>
      </c>
      <c r="Q20" s="4">
        <f t="shared" si="3"/>
        <v>2662</v>
      </c>
      <c r="R20" s="10"/>
    </row>
    <row r="21" ht="24" customHeight="1" spans="1:18">
      <c r="A21" s="10">
        <v>16</v>
      </c>
      <c r="B21" s="4" t="s">
        <v>156</v>
      </c>
      <c r="C21" s="9">
        <v>2990</v>
      </c>
      <c r="D21" s="4">
        <v>632</v>
      </c>
      <c r="E21" s="4">
        <v>316</v>
      </c>
      <c r="F21" s="4">
        <v>29</v>
      </c>
      <c r="G21" s="4">
        <v>0</v>
      </c>
      <c r="H21" s="4">
        <v>0</v>
      </c>
      <c r="I21" s="4">
        <v>0</v>
      </c>
      <c r="J21" s="16">
        <v>28</v>
      </c>
      <c r="K21" s="16">
        <v>12</v>
      </c>
      <c r="L21" s="4">
        <v>0</v>
      </c>
      <c r="M21" s="4">
        <v>0</v>
      </c>
      <c r="N21" s="4">
        <f t="shared" si="0"/>
        <v>689</v>
      </c>
      <c r="O21" s="4">
        <f t="shared" si="1"/>
        <v>328</v>
      </c>
      <c r="P21" s="4">
        <f t="shared" si="2"/>
        <v>1017</v>
      </c>
      <c r="Q21" s="4">
        <f t="shared" si="3"/>
        <v>2662</v>
      </c>
      <c r="R21" s="10"/>
    </row>
    <row r="22" ht="24" customHeight="1" spans="1:18">
      <c r="A22" s="11"/>
      <c r="B22" s="10" t="s">
        <v>8</v>
      </c>
      <c r="C22" s="10">
        <f>SUM(C6:C21)</f>
        <v>47840</v>
      </c>
      <c r="D22" s="10">
        <f t="shared" ref="D22:Q22" si="4">SUM(D6:D21)</f>
        <v>10112</v>
      </c>
      <c r="E22" s="10">
        <f t="shared" si="4"/>
        <v>5056</v>
      </c>
      <c r="F22" s="10">
        <f t="shared" si="4"/>
        <v>464</v>
      </c>
      <c r="G22" s="10">
        <f t="shared" si="4"/>
        <v>0</v>
      </c>
      <c r="H22" s="10">
        <f t="shared" si="4"/>
        <v>0</v>
      </c>
      <c r="I22" s="10">
        <f t="shared" si="4"/>
        <v>0</v>
      </c>
      <c r="J22" s="10">
        <f t="shared" si="4"/>
        <v>448</v>
      </c>
      <c r="K22" s="10">
        <f t="shared" si="4"/>
        <v>192</v>
      </c>
      <c r="L22" s="10">
        <f t="shared" si="4"/>
        <v>0</v>
      </c>
      <c r="M22" s="10">
        <f t="shared" si="4"/>
        <v>0</v>
      </c>
      <c r="N22" s="10">
        <f t="shared" si="4"/>
        <v>11024</v>
      </c>
      <c r="O22" s="10">
        <f t="shared" si="4"/>
        <v>5248</v>
      </c>
      <c r="P22" s="10">
        <f t="shared" si="4"/>
        <v>16272</v>
      </c>
      <c r="Q22" s="10">
        <f t="shared" si="4"/>
        <v>42592</v>
      </c>
      <c r="R22" s="10"/>
    </row>
    <row r="23" customFormat="1"/>
    <row r="24" customFormat="1" ht="18.75" spans="2:11">
      <c r="B24" s="48" t="s">
        <v>180</v>
      </c>
      <c r="C24" s="48"/>
      <c r="D24" s="48"/>
      <c r="E24" s="48"/>
      <c r="F24" s="48"/>
      <c r="G24" s="49"/>
      <c r="H24" s="12"/>
      <c r="I24" s="1"/>
      <c r="J24" s="1"/>
      <c r="K24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275" right="0.354166666666667" top="0.944444444444444" bottom="0.904861111111111" header="0.5" footer="0.629861111111111"/>
  <pageSetup paperSize="9" orientation="landscape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181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2023.03</v>
      </c>
      <c r="C4" s="23" t="s">
        <v>14</v>
      </c>
      <c r="D4" s="23" t="s">
        <v>161</v>
      </c>
      <c r="E4" s="23" t="s">
        <v>164</v>
      </c>
      <c r="F4" s="23">
        <f>80*16*1.07</f>
        <v>1369.6</v>
      </c>
      <c r="G4" s="23" t="s">
        <v>35</v>
      </c>
    </row>
    <row r="5" s="20" customFormat="1" ht="25" customHeight="1" spans="1:7">
      <c r="A5" s="23">
        <v>2</v>
      </c>
      <c r="B5" s="24">
        <v>2023.03</v>
      </c>
      <c r="C5" s="23" t="s">
        <v>11</v>
      </c>
      <c r="D5" s="23" t="s">
        <v>161</v>
      </c>
      <c r="E5" s="23" t="s">
        <v>165</v>
      </c>
      <c r="F5" s="23">
        <f>'23.2明细'!C22</f>
        <v>47840</v>
      </c>
      <c r="G5" s="23"/>
    </row>
    <row r="6" s="20" customFormat="1" ht="25" customHeight="1" spans="1:7">
      <c r="A6" s="23">
        <v>3</v>
      </c>
      <c r="B6" s="24">
        <v>2023.03</v>
      </c>
      <c r="C6" s="23" t="s">
        <v>16</v>
      </c>
      <c r="D6" s="23" t="s">
        <v>161</v>
      </c>
      <c r="E6" s="26" t="s">
        <v>168</v>
      </c>
      <c r="F6" s="23">
        <f>'23.2明细'!N22</f>
        <v>11024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60233.6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182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2023.04</v>
      </c>
      <c r="C4" s="23" t="s">
        <v>14</v>
      </c>
      <c r="D4" s="23" t="s">
        <v>161</v>
      </c>
      <c r="E4" s="23" t="s">
        <v>164</v>
      </c>
      <c r="F4" s="23">
        <f>80*16*1.07</f>
        <v>1369.6</v>
      </c>
      <c r="G4" s="23" t="s">
        <v>35</v>
      </c>
    </row>
    <row r="5" s="20" customFormat="1" ht="25" customHeight="1" spans="1:7">
      <c r="A5" s="23">
        <v>2</v>
      </c>
      <c r="B5" s="24">
        <v>2023.04</v>
      </c>
      <c r="C5" s="23" t="s">
        <v>11</v>
      </c>
      <c r="D5" s="23" t="s">
        <v>161</v>
      </c>
      <c r="E5" s="23" t="s">
        <v>165</v>
      </c>
      <c r="F5" s="23">
        <f>'23.2明细'!C22</f>
        <v>47840</v>
      </c>
      <c r="G5" s="23"/>
    </row>
    <row r="6" s="20" customFormat="1" ht="25" customHeight="1" spans="1:7">
      <c r="A6" s="23">
        <v>3</v>
      </c>
      <c r="B6" s="24">
        <v>2023.04</v>
      </c>
      <c r="C6" s="23" t="s">
        <v>16</v>
      </c>
      <c r="D6" s="23" t="s">
        <v>161</v>
      </c>
      <c r="E6" s="26" t="s">
        <v>168</v>
      </c>
      <c r="F6" s="23">
        <f>'23.2明细'!N22</f>
        <v>11024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3">
        <f>SUM(F4:F6)</f>
        <v>60233.6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opLeftCell="A10" workbookViewId="0">
      <selection activeCell="A10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173</v>
      </c>
      <c r="E3" s="4"/>
      <c r="F3" s="4" t="s">
        <v>174</v>
      </c>
      <c r="G3" s="4"/>
      <c r="H3" s="4" t="s">
        <v>52</v>
      </c>
      <c r="I3" s="4"/>
      <c r="J3" s="4" t="s">
        <v>175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2990</v>
      </c>
      <c r="D6" s="4">
        <v>632</v>
      </c>
      <c r="E6" s="4">
        <v>316</v>
      </c>
      <c r="F6" s="4">
        <v>29</v>
      </c>
      <c r="G6" s="4">
        <v>0</v>
      </c>
      <c r="H6" s="4">
        <v>0</v>
      </c>
      <c r="I6" s="4">
        <v>0</v>
      </c>
      <c r="J6" s="16">
        <v>28</v>
      </c>
      <c r="K6" s="16">
        <v>12</v>
      </c>
      <c r="L6" s="4">
        <v>0</v>
      </c>
      <c r="M6" s="4">
        <v>0</v>
      </c>
      <c r="N6" s="4">
        <f t="shared" ref="N6:N21" si="0">D6+F6+H6+J6+L6</f>
        <v>689</v>
      </c>
      <c r="O6" s="4">
        <f t="shared" ref="O6:O21" si="1">E6+G6+I6+K6+M6</f>
        <v>328</v>
      </c>
      <c r="P6" s="4">
        <f t="shared" ref="P6:P21" si="2">N6+O6</f>
        <v>1017</v>
      </c>
      <c r="Q6" s="4">
        <f t="shared" ref="Q6:Q21" si="3">C6-O6</f>
        <v>2662</v>
      </c>
      <c r="R6" s="4"/>
    </row>
    <row r="7" ht="24" customHeight="1" spans="1:18">
      <c r="A7" s="10">
        <v>2</v>
      </c>
      <c r="B7" s="4" t="s">
        <v>101</v>
      </c>
      <c r="C7" s="9">
        <v>2990</v>
      </c>
      <c r="D7" s="4">
        <v>632</v>
      </c>
      <c r="E7" s="4">
        <v>316</v>
      </c>
      <c r="F7" s="4">
        <v>29</v>
      </c>
      <c r="G7" s="4">
        <v>0</v>
      </c>
      <c r="H7" s="4">
        <v>0</v>
      </c>
      <c r="I7" s="4">
        <v>0</v>
      </c>
      <c r="J7" s="16">
        <v>28</v>
      </c>
      <c r="K7" s="16">
        <v>12</v>
      </c>
      <c r="L7" s="4">
        <v>0</v>
      </c>
      <c r="M7" s="4">
        <v>0</v>
      </c>
      <c r="N7" s="4">
        <f t="shared" si="0"/>
        <v>689</v>
      </c>
      <c r="O7" s="4">
        <f t="shared" si="1"/>
        <v>328</v>
      </c>
      <c r="P7" s="4">
        <f t="shared" si="2"/>
        <v>1017</v>
      </c>
      <c r="Q7" s="4">
        <f t="shared" si="3"/>
        <v>2662</v>
      </c>
      <c r="R7" s="10"/>
    </row>
    <row r="8" ht="24" customHeight="1" spans="1:18">
      <c r="A8" s="10">
        <v>3</v>
      </c>
      <c r="B8" s="4" t="s">
        <v>102</v>
      </c>
      <c r="C8" s="9">
        <v>2990</v>
      </c>
      <c r="D8" s="4">
        <v>632</v>
      </c>
      <c r="E8" s="4">
        <v>316</v>
      </c>
      <c r="F8" s="4">
        <v>29</v>
      </c>
      <c r="G8" s="4">
        <v>0</v>
      </c>
      <c r="H8" s="4">
        <v>0</v>
      </c>
      <c r="I8" s="4">
        <v>0</v>
      </c>
      <c r="J8" s="16">
        <v>28</v>
      </c>
      <c r="K8" s="16">
        <v>12</v>
      </c>
      <c r="L8" s="4">
        <v>0</v>
      </c>
      <c r="M8" s="4">
        <v>0</v>
      </c>
      <c r="N8" s="4">
        <f t="shared" si="0"/>
        <v>689</v>
      </c>
      <c r="O8" s="4">
        <f t="shared" si="1"/>
        <v>328</v>
      </c>
      <c r="P8" s="4">
        <f t="shared" si="2"/>
        <v>1017</v>
      </c>
      <c r="Q8" s="4">
        <f t="shared" si="3"/>
        <v>2662</v>
      </c>
      <c r="R8" s="10"/>
    </row>
    <row r="9" customFormat="1" ht="24" customHeight="1" spans="1:18">
      <c r="A9" s="4">
        <v>4</v>
      </c>
      <c r="B9" s="4" t="s">
        <v>103</v>
      </c>
      <c r="C9" s="9">
        <v>2990</v>
      </c>
      <c r="D9" s="4">
        <v>632</v>
      </c>
      <c r="E9" s="4">
        <v>316</v>
      </c>
      <c r="F9" s="4">
        <v>29</v>
      </c>
      <c r="G9" s="4">
        <v>0</v>
      </c>
      <c r="H9" s="4">
        <v>0</v>
      </c>
      <c r="I9" s="4">
        <v>0</v>
      </c>
      <c r="J9" s="16">
        <v>28</v>
      </c>
      <c r="K9" s="16">
        <v>12</v>
      </c>
      <c r="L9" s="4">
        <v>0</v>
      </c>
      <c r="M9" s="4">
        <v>0</v>
      </c>
      <c r="N9" s="4">
        <f t="shared" si="0"/>
        <v>689</v>
      </c>
      <c r="O9" s="4">
        <f t="shared" si="1"/>
        <v>328</v>
      </c>
      <c r="P9" s="4">
        <f t="shared" si="2"/>
        <v>1017</v>
      </c>
      <c r="Q9" s="4">
        <f t="shared" si="3"/>
        <v>2662</v>
      </c>
      <c r="R9" s="10"/>
    </row>
    <row r="10" customFormat="1" ht="24" customHeight="1" spans="1:20">
      <c r="A10" s="10">
        <v>5</v>
      </c>
      <c r="B10" s="4" t="s">
        <v>104</v>
      </c>
      <c r="C10" s="9">
        <v>2990</v>
      </c>
      <c r="D10" s="4">
        <v>632</v>
      </c>
      <c r="E10" s="4">
        <v>316</v>
      </c>
      <c r="F10" s="4">
        <v>29</v>
      </c>
      <c r="G10" s="4">
        <v>0</v>
      </c>
      <c r="H10" s="4">
        <v>0</v>
      </c>
      <c r="I10" s="4">
        <v>0</v>
      </c>
      <c r="J10" s="16">
        <v>28</v>
      </c>
      <c r="K10" s="16">
        <v>12</v>
      </c>
      <c r="L10" s="4">
        <v>0</v>
      </c>
      <c r="M10" s="4">
        <v>0</v>
      </c>
      <c r="N10" s="4">
        <f t="shared" si="0"/>
        <v>689</v>
      </c>
      <c r="O10" s="4">
        <f t="shared" si="1"/>
        <v>328</v>
      </c>
      <c r="P10" s="4">
        <f t="shared" si="2"/>
        <v>1017</v>
      </c>
      <c r="Q10" s="4">
        <f t="shared" si="3"/>
        <v>2662</v>
      </c>
      <c r="R10" s="10"/>
      <c r="T10" t="s">
        <v>176</v>
      </c>
    </row>
    <row r="11" ht="24" customHeight="1" spans="1:18">
      <c r="A11" s="10">
        <v>6</v>
      </c>
      <c r="B11" s="4" t="s">
        <v>105</v>
      </c>
      <c r="C11" s="9">
        <v>2990</v>
      </c>
      <c r="D11" s="4">
        <v>632</v>
      </c>
      <c r="E11" s="4">
        <v>316</v>
      </c>
      <c r="F11" s="4">
        <v>29</v>
      </c>
      <c r="G11" s="4">
        <v>0</v>
      </c>
      <c r="H11" s="4">
        <v>0</v>
      </c>
      <c r="I11" s="4">
        <v>0</v>
      </c>
      <c r="J11" s="16">
        <v>28</v>
      </c>
      <c r="K11" s="16">
        <v>12</v>
      </c>
      <c r="L11" s="4">
        <v>0</v>
      </c>
      <c r="M11" s="4">
        <v>0</v>
      </c>
      <c r="N11" s="4">
        <f t="shared" si="0"/>
        <v>689</v>
      </c>
      <c r="O11" s="4">
        <f t="shared" si="1"/>
        <v>328</v>
      </c>
      <c r="P11" s="4">
        <f t="shared" si="2"/>
        <v>1017</v>
      </c>
      <c r="Q11" s="4">
        <f t="shared" si="3"/>
        <v>2662</v>
      </c>
      <c r="R11" s="10"/>
    </row>
    <row r="12" ht="24" customHeight="1" spans="1:18">
      <c r="A12" s="4">
        <v>7</v>
      </c>
      <c r="B12" s="4" t="s">
        <v>106</v>
      </c>
      <c r="C12" s="9">
        <v>2990</v>
      </c>
      <c r="D12" s="4">
        <v>632</v>
      </c>
      <c r="E12" s="4">
        <v>316</v>
      </c>
      <c r="F12" s="4">
        <v>29</v>
      </c>
      <c r="G12" s="4">
        <v>0</v>
      </c>
      <c r="H12" s="4">
        <v>0</v>
      </c>
      <c r="I12" s="4">
        <v>0</v>
      </c>
      <c r="J12" s="16">
        <v>28</v>
      </c>
      <c r="K12" s="16">
        <v>12</v>
      </c>
      <c r="L12" s="4">
        <v>0</v>
      </c>
      <c r="M12" s="4">
        <v>0</v>
      </c>
      <c r="N12" s="4">
        <f t="shared" si="0"/>
        <v>689</v>
      </c>
      <c r="O12" s="4">
        <f t="shared" si="1"/>
        <v>328</v>
      </c>
      <c r="P12" s="4">
        <f t="shared" si="2"/>
        <v>1017</v>
      </c>
      <c r="Q12" s="4">
        <f t="shared" si="3"/>
        <v>2662</v>
      </c>
      <c r="R12" s="10"/>
    </row>
    <row r="13" ht="24" customHeight="1" spans="1:23">
      <c r="A13" s="10">
        <v>8</v>
      </c>
      <c r="B13" s="4" t="s">
        <v>107</v>
      </c>
      <c r="C13" s="9">
        <v>2990</v>
      </c>
      <c r="D13" s="4">
        <v>632</v>
      </c>
      <c r="E13" s="4">
        <v>316</v>
      </c>
      <c r="F13" s="4">
        <v>29</v>
      </c>
      <c r="G13" s="4">
        <v>0</v>
      </c>
      <c r="H13" s="4">
        <v>0</v>
      </c>
      <c r="I13" s="4">
        <v>0</v>
      </c>
      <c r="J13" s="16">
        <v>28</v>
      </c>
      <c r="K13" s="16">
        <v>12</v>
      </c>
      <c r="L13" s="4">
        <v>0</v>
      </c>
      <c r="M13" s="4">
        <v>0</v>
      </c>
      <c r="N13" s="4">
        <f t="shared" si="0"/>
        <v>689</v>
      </c>
      <c r="O13" s="4">
        <f t="shared" si="1"/>
        <v>328</v>
      </c>
      <c r="P13" s="4">
        <f t="shared" si="2"/>
        <v>1017</v>
      </c>
      <c r="Q13" s="4">
        <f t="shared" si="3"/>
        <v>2662</v>
      </c>
      <c r="R13" s="10"/>
      <c r="T13" t="s">
        <v>177</v>
      </c>
      <c r="W13" t="s">
        <v>178</v>
      </c>
    </row>
    <row r="14" ht="24" customHeight="1" spans="1:18">
      <c r="A14" s="10">
        <v>9</v>
      </c>
      <c r="B14" s="4" t="s">
        <v>108</v>
      </c>
      <c r="C14" s="9">
        <v>2990</v>
      </c>
      <c r="D14" s="4">
        <v>632</v>
      </c>
      <c r="E14" s="4">
        <v>316</v>
      </c>
      <c r="F14" s="4">
        <v>29</v>
      </c>
      <c r="G14" s="4">
        <v>0</v>
      </c>
      <c r="H14" s="4">
        <v>0</v>
      </c>
      <c r="I14" s="4">
        <v>0</v>
      </c>
      <c r="J14" s="16">
        <v>28</v>
      </c>
      <c r="K14" s="16">
        <v>12</v>
      </c>
      <c r="L14" s="4">
        <v>0</v>
      </c>
      <c r="M14" s="4">
        <v>0</v>
      </c>
      <c r="N14" s="4">
        <f t="shared" si="0"/>
        <v>689</v>
      </c>
      <c r="O14" s="4">
        <f t="shared" si="1"/>
        <v>328</v>
      </c>
      <c r="P14" s="4">
        <f t="shared" si="2"/>
        <v>1017</v>
      </c>
      <c r="Q14" s="4">
        <f t="shared" si="3"/>
        <v>2662</v>
      </c>
      <c r="R14" s="10"/>
    </row>
    <row r="15" ht="24" customHeight="1" spans="1:21">
      <c r="A15" s="10">
        <v>10</v>
      </c>
      <c r="B15" s="4" t="s">
        <v>109</v>
      </c>
      <c r="C15" s="9">
        <v>2990</v>
      </c>
      <c r="D15" s="4">
        <v>632</v>
      </c>
      <c r="E15" s="4">
        <v>316</v>
      </c>
      <c r="F15" s="4">
        <v>29</v>
      </c>
      <c r="G15" s="4">
        <v>0</v>
      </c>
      <c r="H15" s="4">
        <v>0</v>
      </c>
      <c r="I15" s="4">
        <v>0</v>
      </c>
      <c r="J15" s="16">
        <v>28</v>
      </c>
      <c r="K15" s="16">
        <v>12</v>
      </c>
      <c r="L15" s="4">
        <v>0</v>
      </c>
      <c r="M15" s="4">
        <v>0</v>
      </c>
      <c r="N15" s="4">
        <f t="shared" si="0"/>
        <v>689</v>
      </c>
      <c r="O15" s="4">
        <f t="shared" si="1"/>
        <v>328</v>
      </c>
      <c r="P15" s="4">
        <f t="shared" si="2"/>
        <v>1017</v>
      </c>
      <c r="Q15" s="4">
        <f t="shared" si="3"/>
        <v>2662</v>
      </c>
      <c r="R15" s="10"/>
      <c r="U15" t="s">
        <v>179</v>
      </c>
    </row>
    <row r="16" ht="24" customHeight="1" spans="1:18">
      <c r="A16" s="10">
        <v>11</v>
      </c>
      <c r="B16" s="4" t="s">
        <v>110</v>
      </c>
      <c r="C16" s="9">
        <v>2990</v>
      </c>
      <c r="D16" s="4">
        <v>632</v>
      </c>
      <c r="E16" s="4">
        <v>316</v>
      </c>
      <c r="F16" s="4">
        <v>29</v>
      </c>
      <c r="G16" s="4">
        <v>0</v>
      </c>
      <c r="H16" s="4">
        <v>0</v>
      </c>
      <c r="I16" s="4">
        <v>0</v>
      </c>
      <c r="J16" s="16">
        <v>28</v>
      </c>
      <c r="K16" s="16">
        <v>12</v>
      </c>
      <c r="L16" s="4">
        <v>0</v>
      </c>
      <c r="M16" s="4">
        <v>0</v>
      </c>
      <c r="N16" s="4">
        <f t="shared" si="0"/>
        <v>689</v>
      </c>
      <c r="O16" s="4">
        <f t="shared" si="1"/>
        <v>328</v>
      </c>
      <c r="P16" s="4">
        <f t="shared" si="2"/>
        <v>1017</v>
      </c>
      <c r="Q16" s="4">
        <f t="shared" si="3"/>
        <v>2662</v>
      </c>
      <c r="R16" s="10"/>
    </row>
    <row r="17" ht="24" customHeight="1" spans="1:18">
      <c r="A17" s="10">
        <v>12</v>
      </c>
      <c r="B17" s="4" t="s">
        <v>111</v>
      </c>
      <c r="C17" s="9">
        <v>2990</v>
      </c>
      <c r="D17" s="4">
        <v>632</v>
      </c>
      <c r="E17" s="4">
        <v>316</v>
      </c>
      <c r="F17" s="4">
        <v>29</v>
      </c>
      <c r="G17" s="4">
        <v>0</v>
      </c>
      <c r="H17" s="4">
        <v>0</v>
      </c>
      <c r="I17" s="4">
        <v>0</v>
      </c>
      <c r="J17" s="16">
        <v>28</v>
      </c>
      <c r="K17" s="16">
        <v>12</v>
      </c>
      <c r="L17" s="4">
        <v>0</v>
      </c>
      <c r="M17" s="4">
        <v>0</v>
      </c>
      <c r="N17" s="4">
        <f t="shared" si="0"/>
        <v>689</v>
      </c>
      <c r="O17" s="4">
        <f t="shared" si="1"/>
        <v>328</v>
      </c>
      <c r="P17" s="4">
        <f t="shared" si="2"/>
        <v>1017</v>
      </c>
      <c r="Q17" s="4">
        <f t="shared" si="3"/>
        <v>2662</v>
      </c>
      <c r="R17" s="10"/>
    </row>
    <row r="18" ht="24" customHeight="1" spans="1:18">
      <c r="A18" s="10">
        <v>13</v>
      </c>
      <c r="B18" s="4" t="s">
        <v>112</v>
      </c>
      <c r="C18" s="9">
        <v>2990</v>
      </c>
      <c r="D18" s="4">
        <v>632</v>
      </c>
      <c r="E18" s="4">
        <v>316</v>
      </c>
      <c r="F18" s="4">
        <v>29</v>
      </c>
      <c r="G18" s="4">
        <v>0</v>
      </c>
      <c r="H18" s="4">
        <v>0</v>
      </c>
      <c r="I18" s="4">
        <v>0</v>
      </c>
      <c r="J18" s="16">
        <v>28</v>
      </c>
      <c r="K18" s="16">
        <v>12</v>
      </c>
      <c r="L18" s="4">
        <v>0</v>
      </c>
      <c r="M18" s="4">
        <v>0</v>
      </c>
      <c r="N18" s="4">
        <f t="shared" si="0"/>
        <v>689</v>
      </c>
      <c r="O18" s="4">
        <f t="shared" si="1"/>
        <v>328</v>
      </c>
      <c r="P18" s="4">
        <f t="shared" si="2"/>
        <v>1017</v>
      </c>
      <c r="Q18" s="4">
        <f t="shared" si="3"/>
        <v>2662</v>
      </c>
      <c r="R18" s="10"/>
    </row>
    <row r="19" ht="24" customHeight="1" spans="1:18">
      <c r="A19" s="10">
        <v>14</v>
      </c>
      <c r="B19" s="4" t="s">
        <v>113</v>
      </c>
      <c r="C19" s="9">
        <v>2990</v>
      </c>
      <c r="D19" s="4">
        <v>632</v>
      </c>
      <c r="E19" s="4">
        <v>316</v>
      </c>
      <c r="F19" s="4">
        <v>29</v>
      </c>
      <c r="G19" s="4">
        <v>0</v>
      </c>
      <c r="H19" s="4">
        <v>0</v>
      </c>
      <c r="I19" s="4">
        <v>0</v>
      </c>
      <c r="J19" s="16">
        <v>28</v>
      </c>
      <c r="K19" s="16">
        <v>12</v>
      </c>
      <c r="L19" s="4">
        <v>0</v>
      </c>
      <c r="M19" s="4">
        <v>0</v>
      </c>
      <c r="N19" s="4">
        <f t="shared" si="0"/>
        <v>689</v>
      </c>
      <c r="O19" s="4">
        <f t="shared" si="1"/>
        <v>328</v>
      </c>
      <c r="P19" s="4">
        <f t="shared" si="2"/>
        <v>1017</v>
      </c>
      <c r="Q19" s="4">
        <f t="shared" si="3"/>
        <v>2662</v>
      </c>
      <c r="R19" s="10"/>
    </row>
    <row r="20" ht="24" customHeight="1" spans="1:18">
      <c r="A20" s="10">
        <v>15</v>
      </c>
      <c r="B20" s="4" t="s">
        <v>141</v>
      </c>
      <c r="C20" s="9">
        <v>2990</v>
      </c>
      <c r="D20" s="4">
        <v>632</v>
      </c>
      <c r="E20" s="4">
        <v>316</v>
      </c>
      <c r="F20" s="4">
        <v>29</v>
      </c>
      <c r="G20" s="4">
        <v>0</v>
      </c>
      <c r="H20" s="4">
        <v>0</v>
      </c>
      <c r="I20" s="4">
        <v>0</v>
      </c>
      <c r="J20" s="16">
        <v>28</v>
      </c>
      <c r="K20" s="16">
        <v>12</v>
      </c>
      <c r="L20" s="4">
        <v>0</v>
      </c>
      <c r="M20" s="4">
        <v>0</v>
      </c>
      <c r="N20" s="4">
        <f t="shared" si="0"/>
        <v>689</v>
      </c>
      <c r="O20" s="4">
        <f t="shared" si="1"/>
        <v>328</v>
      </c>
      <c r="P20" s="4">
        <f t="shared" si="2"/>
        <v>1017</v>
      </c>
      <c r="Q20" s="4">
        <f t="shared" si="3"/>
        <v>2662</v>
      </c>
      <c r="R20" s="10"/>
    </row>
    <row r="21" ht="24" customHeight="1" spans="1:18">
      <c r="A21" s="10">
        <v>16</v>
      </c>
      <c r="B21" s="4" t="s">
        <v>156</v>
      </c>
      <c r="C21" s="9">
        <v>2990</v>
      </c>
      <c r="D21" s="4">
        <v>632</v>
      </c>
      <c r="E21" s="4">
        <v>316</v>
      </c>
      <c r="F21" s="4">
        <v>29</v>
      </c>
      <c r="G21" s="4">
        <v>0</v>
      </c>
      <c r="H21" s="4">
        <v>0</v>
      </c>
      <c r="I21" s="4">
        <v>0</v>
      </c>
      <c r="J21" s="16">
        <v>28</v>
      </c>
      <c r="K21" s="16">
        <v>12</v>
      </c>
      <c r="L21" s="4">
        <v>0</v>
      </c>
      <c r="M21" s="4">
        <v>0</v>
      </c>
      <c r="N21" s="4">
        <f t="shared" si="0"/>
        <v>689</v>
      </c>
      <c r="O21" s="4">
        <f t="shared" si="1"/>
        <v>328</v>
      </c>
      <c r="P21" s="4">
        <f t="shared" si="2"/>
        <v>1017</v>
      </c>
      <c r="Q21" s="4">
        <f t="shared" si="3"/>
        <v>2662</v>
      </c>
      <c r="R21" s="10"/>
    </row>
    <row r="22" ht="24" customHeight="1" spans="1:18">
      <c r="A22" s="11"/>
      <c r="B22" s="10" t="s">
        <v>8</v>
      </c>
      <c r="C22" s="10">
        <f t="shared" ref="C22:Q22" si="4">SUM(C6:C21)</f>
        <v>47840</v>
      </c>
      <c r="D22" s="10">
        <f t="shared" si="4"/>
        <v>10112</v>
      </c>
      <c r="E22" s="10">
        <f t="shared" si="4"/>
        <v>5056</v>
      </c>
      <c r="F22" s="10">
        <f t="shared" si="4"/>
        <v>464</v>
      </c>
      <c r="G22" s="10">
        <f t="shared" si="4"/>
        <v>0</v>
      </c>
      <c r="H22" s="10">
        <f t="shared" si="4"/>
        <v>0</v>
      </c>
      <c r="I22" s="10">
        <f t="shared" si="4"/>
        <v>0</v>
      </c>
      <c r="J22" s="10">
        <f t="shared" si="4"/>
        <v>448</v>
      </c>
      <c r="K22" s="10">
        <f t="shared" si="4"/>
        <v>192</v>
      </c>
      <c r="L22" s="10">
        <f t="shared" si="4"/>
        <v>0</v>
      </c>
      <c r="M22" s="10">
        <f t="shared" si="4"/>
        <v>0</v>
      </c>
      <c r="N22" s="10">
        <f t="shared" si="4"/>
        <v>11024</v>
      </c>
      <c r="O22" s="10">
        <f t="shared" si="4"/>
        <v>5248</v>
      </c>
      <c r="P22" s="10">
        <f t="shared" si="4"/>
        <v>16272</v>
      </c>
      <c r="Q22" s="10">
        <f t="shared" si="4"/>
        <v>42592</v>
      </c>
      <c r="R22" s="10"/>
    </row>
    <row r="23" customFormat="1"/>
    <row r="24" customFormat="1" ht="18.75" spans="2:11">
      <c r="B24" s="48"/>
      <c r="C24" s="48"/>
      <c r="D24" s="48"/>
      <c r="E24" s="48"/>
      <c r="F24" s="48"/>
      <c r="G24" s="49"/>
      <c r="H24" s="12"/>
      <c r="I24" s="1"/>
      <c r="J24" s="1"/>
      <c r="K24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54166666666667" right="0.314583333333333" top="0.432638888888889" bottom="0.275" header="0.314583333333333" footer="0.196527777777778"/>
  <pageSetup paperSize="9" orientation="landscape" horizontalDpi="600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16" sqref="G1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183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2023.05</v>
      </c>
      <c r="C4" s="23" t="s">
        <v>14</v>
      </c>
      <c r="D4" s="23" t="s">
        <v>94</v>
      </c>
      <c r="E4" s="23" t="s">
        <v>95</v>
      </c>
      <c r="F4" s="25">
        <f>80*14*1.07</f>
        <v>1198.4</v>
      </c>
      <c r="G4" s="23" t="s">
        <v>35</v>
      </c>
    </row>
    <row r="5" s="20" customFormat="1" ht="25" customHeight="1" spans="1:7">
      <c r="A5" s="23">
        <v>2</v>
      </c>
      <c r="B5" s="24">
        <v>2023.05</v>
      </c>
      <c r="C5" s="23" t="s">
        <v>11</v>
      </c>
      <c r="D5" s="23" t="s">
        <v>94</v>
      </c>
      <c r="E5" s="23" t="s">
        <v>115</v>
      </c>
      <c r="F5" s="25">
        <f>'23.5明细'!C20</f>
        <v>41860</v>
      </c>
      <c r="G5" s="23"/>
    </row>
    <row r="6" s="20" customFormat="1" ht="25" customHeight="1" spans="1:7">
      <c r="A6" s="23">
        <v>3</v>
      </c>
      <c r="B6" s="24">
        <v>2023.05</v>
      </c>
      <c r="C6" s="23" t="s">
        <v>16</v>
      </c>
      <c r="D6" s="23" t="s">
        <v>94</v>
      </c>
      <c r="E6" s="26" t="s">
        <v>184</v>
      </c>
      <c r="F6" s="25">
        <f>689*14</f>
        <v>9646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52704.4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topLeftCell="A4" workbookViewId="0">
      <selection activeCell="U10" sqref="U10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173</v>
      </c>
      <c r="E3" s="4"/>
      <c r="F3" s="4" t="s">
        <v>174</v>
      </c>
      <c r="G3" s="4"/>
      <c r="H3" s="4" t="s">
        <v>52</v>
      </c>
      <c r="I3" s="4"/>
      <c r="J3" s="4" t="s">
        <v>175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2990</v>
      </c>
      <c r="D6" s="4">
        <v>632</v>
      </c>
      <c r="E6" s="4">
        <v>316</v>
      </c>
      <c r="F6" s="4">
        <v>29</v>
      </c>
      <c r="G6" s="4">
        <v>0</v>
      </c>
      <c r="H6" s="4">
        <v>0</v>
      </c>
      <c r="I6" s="4">
        <v>0</v>
      </c>
      <c r="J6" s="16">
        <v>28</v>
      </c>
      <c r="K6" s="16">
        <v>12</v>
      </c>
      <c r="L6" s="4">
        <v>0</v>
      </c>
      <c r="M6" s="4">
        <v>0</v>
      </c>
      <c r="N6" s="4">
        <f t="shared" ref="N6:N21" si="0">D6+F6+H6+J6+L6</f>
        <v>689</v>
      </c>
      <c r="O6" s="4">
        <f t="shared" ref="O6:O21" si="1">E6+G6+I6+K6+M6</f>
        <v>328</v>
      </c>
      <c r="P6" s="4">
        <f t="shared" ref="P6:P21" si="2">N6+O6</f>
        <v>1017</v>
      </c>
      <c r="Q6" s="4">
        <f t="shared" ref="Q6:Q21" si="3">C6-O6</f>
        <v>2662</v>
      </c>
      <c r="R6" s="4"/>
    </row>
    <row r="7" ht="24" customHeight="1" spans="1:18">
      <c r="A7" s="10">
        <v>2</v>
      </c>
      <c r="B7" s="4" t="s">
        <v>101</v>
      </c>
      <c r="C7" s="9">
        <v>2990</v>
      </c>
      <c r="D7" s="4">
        <v>632</v>
      </c>
      <c r="E7" s="4">
        <v>316</v>
      </c>
      <c r="F7" s="4">
        <v>29</v>
      </c>
      <c r="G7" s="4">
        <v>0</v>
      </c>
      <c r="H7" s="4">
        <v>0</v>
      </c>
      <c r="I7" s="4">
        <v>0</v>
      </c>
      <c r="J7" s="16">
        <v>28</v>
      </c>
      <c r="K7" s="16">
        <v>12</v>
      </c>
      <c r="L7" s="4">
        <v>0</v>
      </c>
      <c r="M7" s="4">
        <v>0</v>
      </c>
      <c r="N7" s="4">
        <f t="shared" si="0"/>
        <v>689</v>
      </c>
      <c r="O7" s="4">
        <f t="shared" si="1"/>
        <v>328</v>
      </c>
      <c r="P7" s="4">
        <f t="shared" si="2"/>
        <v>1017</v>
      </c>
      <c r="Q7" s="4">
        <f t="shared" si="3"/>
        <v>2662</v>
      </c>
      <c r="R7" s="10"/>
    </row>
    <row r="8" ht="24" customHeight="1" spans="1:18">
      <c r="A8" s="10">
        <v>3</v>
      </c>
      <c r="B8" s="4" t="s">
        <v>102</v>
      </c>
      <c r="C8" s="9">
        <v>2990</v>
      </c>
      <c r="D8" s="4">
        <v>632</v>
      </c>
      <c r="E8" s="4">
        <v>316</v>
      </c>
      <c r="F8" s="4">
        <v>29</v>
      </c>
      <c r="G8" s="4">
        <v>0</v>
      </c>
      <c r="H8" s="4">
        <v>0</v>
      </c>
      <c r="I8" s="4">
        <v>0</v>
      </c>
      <c r="J8" s="16">
        <v>28</v>
      </c>
      <c r="K8" s="16">
        <v>12</v>
      </c>
      <c r="L8" s="4">
        <v>0</v>
      </c>
      <c r="M8" s="4">
        <v>0</v>
      </c>
      <c r="N8" s="4">
        <f t="shared" si="0"/>
        <v>689</v>
      </c>
      <c r="O8" s="4">
        <f t="shared" si="1"/>
        <v>328</v>
      </c>
      <c r="P8" s="4">
        <f t="shared" si="2"/>
        <v>1017</v>
      </c>
      <c r="Q8" s="4">
        <f t="shared" si="3"/>
        <v>2662</v>
      </c>
      <c r="R8" s="10"/>
    </row>
    <row r="9" customFormat="1" ht="24" customHeight="1" spans="1:18">
      <c r="A9" s="4">
        <v>4</v>
      </c>
      <c r="B9" s="4" t="s">
        <v>103</v>
      </c>
      <c r="C9" s="9">
        <v>2990</v>
      </c>
      <c r="D9" s="4">
        <v>632</v>
      </c>
      <c r="E9" s="4">
        <v>316</v>
      </c>
      <c r="F9" s="4">
        <v>29</v>
      </c>
      <c r="G9" s="4">
        <v>0</v>
      </c>
      <c r="H9" s="4">
        <v>0</v>
      </c>
      <c r="I9" s="4">
        <v>0</v>
      </c>
      <c r="J9" s="16">
        <v>28</v>
      </c>
      <c r="K9" s="16">
        <v>12</v>
      </c>
      <c r="L9" s="4">
        <v>0</v>
      </c>
      <c r="M9" s="4">
        <v>0</v>
      </c>
      <c r="N9" s="4">
        <f t="shared" si="0"/>
        <v>689</v>
      </c>
      <c r="O9" s="4">
        <f t="shared" si="1"/>
        <v>328</v>
      </c>
      <c r="P9" s="4">
        <f t="shared" si="2"/>
        <v>1017</v>
      </c>
      <c r="Q9" s="4">
        <f t="shared" si="3"/>
        <v>2662</v>
      </c>
      <c r="R9" s="10"/>
    </row>
    <row r="10" customFormat="1" ht="24" customHeight="1" spans="1:20">
      <c r="A10" s="10">
        <v>5</v>
      </c>
      <c r="B10" s="4" t="s">
        <v>104</v>
      </c>
      <c r="C10" s="9">
        <v>2990</v>
      </c>
      <c r="D10" s="4">
        <v>632</v>
      </c>
      <c r="E10" s="4">
        <v>316</v>
      </c>
      <c r="F10" s="4">
        <v>29</v>
      </c>
      <c r="G10" s="4">
        <v>0</v>
      </c>
      <c r="H10" s="4">
        <v>0</v>
      </c>
      <c r="I10" s="4">
        <v>0</v>
      </c>
      <c r="J10" s="16">
        <v>28</v>
      </c>
      <c r="K10" s="16">
        <v>12</v>
      </c>
      <c r="L10" s="4">
        <v>0</v>
      </c>
      <c r="M10" s="4">
        <v>0</v>
      </c>
      <c r="N10" s="4">
        <f t="shared" si="0"/>
        <v>689</v>
      </c>
      <c r="O10" s="4">
        <f t="shared" si="1"/>
        <v>328</v>
      </c>
      <c r="P10" s="4">
        <f t="shared" si="2"/>
        <v>1017</v>
      </c>
      <c r="Q10" s="4">
        <f t="shared" si="3"/>
        <v>2662</v>
      </c>
      <c r="R10" s="10"/>
      <c r="T10" t="s">
        <v>176</v>
      </c>
    </row>
    <row r="11" ht="24" customHeight="1" spans="1:18">
      <c r="A11" s="10">
        <v>6</v>
      </c>
      <c r="B11" s="4" t="s">
        <v>105</v>
      </c>
      <c r="C11" s="9">
        <v>2990</v>
      </c>
      <c r="D11" s="4">
        <v>632</v>
      </c>
      <c r="E11" s="4">
        <v>316</v>
      </c>
      <c r="F11" s="4">
        <v>29</v>
      </c>
      <c r="G11" s="4">
        <v>0</v>
      </c>
      <c r="H11" s="4">
        <v>0</v>
      </c>
      <c r="I11" s="4">
        <v>0</v>
      </c>
      <c r="J11" s="16">
        <v>28</v>
      </c>
      <c r="K11" s="16">
        <v>12</v>
      </c>
      <c r="L11" s="4">
        <v>0</v>
      </c>
      <c r="M11" s="4">
        <v>0</v>
      </c>
      <c r="N11" s="4">
        <f t="shared" si="0"/>
        <v>689</v>
      </c>
      <c r="O11" s="4">
        <f t="shared" si="1"/>
        <v>328</v>
      </c>
      <c r="P11" s="4">
        <f t="shared" si="2"/>
        <v>1017</v>
      </c>
      <c r="Q11" s="4">
        <f t="shared" si="3"/>
        <v>2662</v>
      </c>
      <c r="R11" s="10"/>
    </row>
    <row r="12" ht="24" customHeight="1" spans="1:18">
      <c r="A12" s="4">
        <v>7</v>
      </c>
      <c r="B12" s="4" t="s">
        <v>106</v>
      </c>
      <c r="C12" s="9">
        <v>2990</v>
      </c>
      <c r="D12" s="4">
        <v>632</v>
      </c>
      <c r="E12" s="4">
        <v>316</v>
      </c>
      <c r="F12" s="4">
        <v>29</v>
      </c>
      <c r="G12" s="4">
        <v>0</v>
      </c>
      <c r="H12" s="4">
        <v>0</v>
      </c>
      <c r="I12" s="4">
        <v>0</v>
      </c>
      <c r="J12" s="16">
        <v>28</v>
      </c>
      <c r="K12" s="16">
        <v>12</v>
      </c>
      <c r="L12" s="4">
        <v>0</v>
      </c>
      <c r="M12" s="4">
        <v>0</v>
      </c>
      <c r="N12" s="4">
        <f t="shared" si="0"/>
        <v>689</v>
      </c>
      <c r="O12" s="4">
        <f t="shared" si="1"/>
        <v>328</v>
      </c>
      <c r="P12" s="4">
        <f t="shared" si="2"/>
        <v>1017</v>
      </c>
      <c r="Q12" s="4">
        <f t="shared" si="3"/>
        <v>2662</v>
      </c>
      <c r="R12" s="10"/>
    </row>
    <row r="13" ht="24" customHeight="1" spans="1:23">
      <c r="A13" s="10">
        <v>8</v>
      </c>
      <c r="B13" s="4" t="s">
        <v>107</v>
      </c>
      <c r="C13" s="9">
        <v>2990</v>
      </c>
      <c r="D13" s="4">
        <v>632</v>
      </c>
      <c r="E13" s="4">
        <v>316</v>
      </c>
      <c r="F13" s="4">
        <v>29</v>
      </c>
      <c r="G13" s="4">
        <v>0</v>
      </c>
      <c r="H13" s="4">
        <v>0</v>
      </c>
      <c r="I13" s="4">
        <v>0</v>
      </c>
      <c r="J13" s="16">
        <v>28</v>
      </c>
      <c r="K13" s="16">
        <v>12</v>
      </c>
      <c r="L13" s="4">
        <v>0</v>
      </c>
      <c r="M13" s="4">
        <v>0</v>
      </c>
      <c r="N13" s="4">
        <f t="shared" si="0"/>
        <v>689</v>
      </c>
      <c r="O13" s="4">
        <f t="shared" si="1"/>
        <v>328</v>
      </c>
      <c r="P13" s="4">
        <f t="shared" si="2"/>
        <v>1017</v>
      </c>
      <c r="Q13" s="4">
        <f t="shared" si="3"/>
        <v>2662</v>
      </c>
      <c r="R13" s="10"/>
      <c r="T13" t="s">
        <v>177</v>
      </c>
      <c r="W13" t="s">
        <v>178</v>
      </c>
    </row>
    <row r="14" ht="24" customHeight="1" spans="1:18">
      <c r="A14" s="10">
        <v>9</v>
      </c>
      <c r="B14" s="4" t="s">
        <v>108</v>
      </c>
      <c r="C14" s="9">
        <v>2990</v>
      </c>
      <c r="D14" s="4">
        <v>632</v>
      </c>
      <c r="E14" s="4">
        <v>316</v>
      </c>
      <c r="F14" s="4">
        <v>29</v>
      </c>
      <c r="G14" s="4">
        <v>0</v>
      </c>
      <c r="H14" s="4">
        <v>0</v>
      </c>
      <c r="I14" s="4">
        <v>0</v>
      </c>
      <c r="J14" s="16">
        <v>28</v>
      </c>
      <c r="K14" s="16">
        <v>12</v>
      </c>
      <c r="L14" s="4">
        <v>0</v>
      </c>
      <c r="M14" s="4">
        <v>0</v>
      </c>
      <c r="N14" s="4">
        <f t="shared" si="0"/>
        <v>689</v>
      </c>
      <c r="O14" s="4">
        <f t="shared" si="1"/>
        <v>328</v>
      </c>
      <c r="P14" s="4">
        <f t="shared" si="2"/>
        <v>1017</v>
      </c>
      <c r="Q14" s="4">
        <f t="shared" si="3"/>
        <v>2662</v>
      </c>
      <c r="R14" s="10"/>
    </row>
    <row r="15" ht="24" customHeight="1" spans="1:21">
      <c r="A15" s="10">
        <v>10</v>
      </c>
      <c r="B15" s="4" t="s">
        <v>109</v>
      </c>
      <c r="C15" s="9">
        <v>2990</v>
      </c>
      <c r="D15" s="4">
        <v>632</v>
      </c>
      <c r="E15" s="4">
        <v>316</v>
      </c>
      <c r="F15" s="4">
        <v>29</v>
      </c>
      <c r="G15" s="4">
        <v>0</v>
      </c>
      <c r="H15" s="4">
        <v>0</v>
      </c>
      <c r="I15" s="4">
        <v>0</v>
      </c>
      <c r="J15" s="16">
        <v>28</v>
      </c>
      <c r="K15" s="16">
        <v>12</v>
      </c>
      <c r="L15" s="4">
        <v>0</v>
      </c>
      <c r="M15" s="4">
        <v>0</v>
      </c>
      <c r="N15" s="4">
        <f t="shared" si="0"/>
        <v>689</v>
      </c>
      <c r="O15" s="4">
        <f t="shared" si="1"/>
        <v>328</v>
      </c>
      <c r="P15" s="4">
        <f t="shared" si="2"/>
        <v>1017</v>
      </c>
      <c r="Q15" s="4">
        <f t="shared" si="3"/>
        <v>2662</v>
      </c>
      <c r="R15" s="10"/>
      <c r="U15" t="s">
        <v>179</v>
      </c>
    </row>
    <row r="16" ht="24" customHeight="1" spans="1:18">
      <c r="A16" s="10">
        <v>11</v>
      </c>
      <c r="B16" s="4" t="s">
        <v>110</v>
      </c>
      <c r="C16" s="9">
        <v>2990</v>
      </c>
      <c r="D16" s="4">
        <v>632</v>
      </c>
      <c r="E16" s="4">
        <v>316</v>
      </c>
      <c r="F16" s="4">
        <v>29</v>
      </c>
      <c r="G16" s="4">
        <v>0</v>
      </c>
      <c r="H16" s="4">
        <v>0</v>
      </c>
      <c r="I16" s="4">
        <v>0</v>
      </c>
      <c r="J16" s="16">
        <v>28</v>
      </c>
      <c r="K16" s="16">
        <v>12</v>
      </c>
      <c r="L16" s="4">
        <v>0</v>
      </c>
      <c r="M16" s="4">
        <v>0</v>
      </c>
      <c r="N16" s="4">
        <f t="shared" si="0"/>
        <v>689</v>
      </c>
      <c r="O16" s="4">
        <f t="shared" si="1"/>
        <v>328</v>
      </c>
      <c r="P16" s="4">
        <f t="shared" si="2"/>
        <v>1017</v>
      </c>
      <c r="Q16" s="4">
        <f t="shared" si="3"/>
        <v>2662</v>
      </c>
      <c r="R16" s="10"/>
    </row>
    <row r="17" ht="24" customHeight="1" spans="1:18">
      <c r="A17" s="10">
        <v>12</v>
      </c>
      <c r="B17" s="4" t="s">
        <v>111</v>
      </c>
      <c r="C17" s="9">
        <v>2990</v>
      </c>
      <c r="D17" s="4">
        <v>632</v>
      </c>
      <c r="E17" s="4">
        <v>316</v>
      </c>
      <c r="F17" s="4">
        <v>29</v>
      </c>
      <c r="G17" s="4">
        <v>0</v>
      </c>
      <c r="H17" s="4">
        <v>0</v>
      </c>
      <c r="I17" s="4">
        <v>0</v>
      </c>
      <c r="J17" s="16">
        <v>28</v>
      </c>
      <c r="K17" s="16">
        <v>12</v>
      </c>
      <c r="L17" s="4">
        <v>0</v>
      </c>
      <c r="M17" s="4">
        <v>0</v>
      </c>
      <c r="N17" s="4">
        <f t="shared" si="0"/>
        <v>689</v>
      </c>
      <c r="O17" s="4">
        <f t="shared" si="1"/>
        <v>328</v>
      </c>
      <c r="P17" s="4">
        <f t="shared" si="2"/>
        <v>1017</v>
      </c>
      <c r="Q17" s="4">
        <f t="shared" si="3"/>
        <v>2662</v>
      </c>
      <c r="R17" s="10"/>
    </row>
    <row r="18" ht="24" customHeight="1" spans="1:18">
      <c r="A18" s="10">
        <v>13</v>
      </c>
      <c r="B18" s="4" t="s">
        <v>112</v>
      </c>
      <c r="C18" s="9">
        <v>2990</v>
      </c>
      <c r="D18" s="4">
        <v>632</v>
      </c>
      <c r="E18" s="4">
        <v>316</v>
      </c>
      <c r="F18" s="4">
        <v>29</v>
      </c>
      <c r="G18" s="4">
        <v>0</v>
      </c>
      <c r="H18" s="4">
        <v>0</v>
      </c>
      <c r="I18" s="4">
        <v>0</v>
      </c>
      <c r="J18" s="16">
        <v>28</v>
      </c>
      <c r="K18" s="16">
        <v>12</v>
      </c>
      <c r="L18" s="4">
        <v>0</v>
      </c>
      <c r="M18" s="4">
        <v>0</v>
      </c>
      <c r="N18" s="4">
        <f t="shared" si="0"/>
        <v>689</v>
      </c>
      <c r="O18" s="4">
        <f t="shared" si="1"/>
        <v>328</v>
      </c>
      <c r="P18" s="4">
        <f t="shared" si="2"/>
        <v>1017</v>
      </c>
      <c r="Q18" s="4">
        <f t="shared" si="3"/>
        <v>2662</v>
      </c>
      <c r="R18" s="10"/>
    </row>
    <row r="19" ht="24" customHeight="1" spans="1:18">
      <c r="A19" s="10">
        <v>14</v>
      </c>
      <c r="B19" s="4" t="s">
        <v>113</v>
      </c>
      <c r="C19" s="9">
        <v>2990</v>
      </c>
      <c r="D19" s="4">
        <v>632</v>
      </c>
      <c r="E19" s="4">
        <v>316</v>
      </c>
      <c r="F19" s="4">
        <v>29</v>
      </c>
      <c r="G19" s="4">
        <v>0</v>
      </c>
      <c r="H19" s="4">
        <v>0</v>
      </c>
      <c r="I19" s="4">
        <v>0</v>
      </c>
      <c r="J19" s="16">
        <v>28</v>
      </c>
      <c r="K19" s="16">
        <v>12</v>
      </c>
      <c r="L19" s="4">
        <v>0</v>
      </c>
      <c r="M19" s="4">
        <v>0</v>
      </c>
      <c r="N19" s="4">
        <f t="shared" si="0"/>
        <v>689</v>
      </c>
      <c r="O19" s="4">
        <f t="shared" si="1"/>
        <v>328</v>
      </c>
      <c r="P19" s="4">
        <f t="shared" si="2"/>
        <v>1017</v>
      </c>
      <c r="Q19" s="4">
        <f t="shared" si="3"/>
        <v>2662</v>
      </c>
      <c r="R19" s="10"/>
    </row>
    <row r="20" ht="24" customHeight="1" spans="1:18">
      <c r="A20" s="11"/>
      <c r="B20" s="10" t="s">
        <v>8</v>
      </c>
      <c r="C20" s="10">
        <f>SUM(C6:C19)</f>
        <v>41860</v>
      </c>
      <c r="D20" s="10">
        <f t="shared" ref="D20:Q20" si="4">SUM(D6:D19)</f>
        <v>8848</v>
      </c>
      <c r="E20" s="10">
        <f t="shared" si="4"/>
        <v>4424</v>
      </c>
      <c r="F20" s="10">
        <f t="shared" si="4"/>
        <v>406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392</v>
      </c>
      <c r="K20" s="10">
        <f t="shared" si="4"/>
        <v>168</v>
      </c>
      <c r="L20" s="10">
        <f t="shared" si="4"/>
        <v>0</v>
      </c>
      <c r="M20" s="10">
        <f t="shared" si="4"/>
        <v>0</v>
      </c>
      <c r="N20" s="10">
        <f t="shared" si="4"/>
        <v>9646</v>
      </c>
      <c r="O20" s="10">
        <f t="shared" si="4"/>
        <v>4592</v>
      </c>
      <c r="P20" s="10">
        <f t="shared" si="4"/>
        <v>14238</v>
      </c>
      <c r="Q20" s="10">
        <f t="shared" si="4"/>
        <v>37268</v>
      </c>
      <c r="R20" s="10"/>
    </row>
    <row r="21" customFormat="1"/>
    <row r="22" customFormat="1" ht="18.75" spans="2:11">
      <c r="B22" s="48"/>
      <c r="C22" s="48"/>
      <c r="D22" s="48"/>
      <c r="E22" s="48"/>
      <c r="F22" s="48"/>
      <c r="G22" s="49"/>
      <c r="H22" s="12"/>
      <c r="I22" s="1"/>
      <c r="J22" s="1"/>
      <c r="K22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511805555555556" right="0.590277777777778" top="0.550694444444444" bottom="0.511805555555556" header="0.5" footer="0.5"/>
  <pageSetup paperSize="9" scale="87" orientation="landscape" horizontalDpi="600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E12" sqref="E12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185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2023.06</v>
      </c>
      <c r="C4" s="23" t="s">
        <v>14</v>
      </c>
      <c r="D4" s="23" t="s">
        <v>186</v>
      </c>
      <c r="E4" s="23" t="s">
        <v>154</v>
      </c>
      <c r="F4" s="25">
        <f>80*12*1.07</f>
        <v>1027.2</v>
      </c>
      <c r="G4" s="23" t="s">
        <v>35</v>
      </c>
    </row>
    <row r="5" s="20" customFormat="1" ht="25" customHeight="1" spans="1:7">
      <c r="A5" s="23">
        <v>2</v>
      </c>
      <c r="B5" s="24">
        <v>2023.06</v>
      </c>
      <c r="C5" s="23" t="s">
        <v>11</v>
      </c>
      <c r="D5" s="23" t="s">
        <v>186</v>
      </c>
      <c r="E5" s="23" t="s">
        <v>187</v>
      </c>
      <c r="F5" s="23">
        <f>'23.6明细'!C18</f>
        <v>35880</v>
      </c>
      <c r="G5" s="23"/>
    </row>
    <row r="6" s="20" customFormat="1" ht="25" customHeight="1" spans="1:7">
      <c r="A6" s="23">
        <v>3</v>
      </c>
      <c r="B6" s="24">
        <v>2023.06</v>
      </c>
      <c r="C6" s="23" t="s">
        <v>16</v>
      </c>
      <c r="D6" s="23" t="s">
        <v>186</v>
      </c>
      <c r="E6" s="26" t="s">
        <v>188</v>
      </c>
      <c r="F6" s="23">
        <f>'23.6明细'!N18</f>
        <v>8268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45175.2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V7" sqref="V7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173</v>
      </c>
      <c r="E3" s="4"/>
      <c r="F3" s="4" t="s">
        <v>174</v>
      </c>
      <c r="G3" s="4"/>
      <c r="H3" s="4" t="s">
        <v>52</v>
      </c>
      <c r="I3" s="4"/>
      <c r="J3" s="4" t="s">
        <v>175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2990</v>
      </c>
      <c r="D6" s="4">
        <v>632</v>
      </c>
      <c r="E6" s="4">
        <v>316</v>
      </c>
      <c r="F6" s="4">
        <v>29</v>
      </c>
      <c r="G6" s="4">
        <v>0</v>
      </c>
      <c r="H6" s="4">
        <v>0</v>
      </c>
      <c r="I6" s="4">
        <v>0</v>
      </c>
      <c r="J6" s="16">
        <v>28</v>
      </c>
      <c r="K6" s="16">
        <v>12</v>
      </c>
      <c r="L6" s="4">
        <v>0</v>
      </c>
      <c r="M6" s="4">
        <v>0</v>
      </c>
      <c r="N6" s="4">
        <f>D6+F6+H6+J6+L6</f>
        <v>689</v>
      </c>
      <c r="O6" s="4">
        <f>E6+G6+I6+K6+M6</f>
        <v>328</v>
      </c>
      <c r="P6" s="4">
        <f>N6+O6</f>
        <v>1017</v>
      </c>
      <c r="Q6" s="4">
        <f>C6-O6</f>
        <v>2662</v>
      </c>
      <c r="R6" s="4"/>
    </row>
    <row r="7" ht="24" customHeight="1" spans="1:18">
      <c r="A7" s="10">
        <v>2</v>
      </c>
      <c r="B7" s="4" t="s">
        <v>101</v>
      </c>
      <c r="C7" s="9">
        <v>2990</v>
      </c>
      <c r="D7" s="4">
        <v>632</v>
      </c>
      <c r="E7" s="4">
        <v>316</v>
      </c>
      <c r="F7" s="4">
        <v>29</v>
      </c>
      <c r="G7" s="4">
        <v>0</v>
      </c>
      <c r="H7" s="4">
        <v>0</v>
      </c>
      <c r="I7" s="4">
        <v>0</v>
      </c>
      <c r="J7" s="16">
        <v>28</v>
      </c>
      <c r="K7" s="16">
        <v>12</v>
      </c>
      <c r="L7" s="4">
        <v>0</v>
      </c>
      <c r="M7" s="4">
        <v>0</v>
      </c>
      <c r="N7" s="4">
        <f>D7+F7+H7+J7+L7</f>
        <v>689</v>
      </c>
      <c r="O7" s="4">
        <f>E7+G7+I7+K7+M7</f>
        <v>328</v>
      </c>
      <c r="P7" s="4">
        <f>N7+O7</f>
        <v>1017</v>
      </c>
      <c r="Q7" s="4">
        <f>C7-O7</f>
        <v>2662</v>
      </c>
      <c r="R7" s="10"/>
    </row>
    <row r="8" customFormat="1" ht="24" customHeight="1" spans="1:18">
      <c r="A8" s="4">
        <v>3</v>
      </c>
      <c r="B8" s="4" t="s">
        <v>103</v>
      </c>
      <c r="C8" s="9">
        <v>2990</v>
      </c>
      <c r="D8" s="4">
        <v>632</v>
      </c>
      <c r="E8" s="4">
        <v>316</v>
      </c>
      <c r="F8" s="4">
        <v>29</v>
      </c>
      <c r="G8" s="4">
        <v>0</v>
      </c>
      <c r="H8" s="4">
        <v>0</v>
      </c>
      <c r="I8" s="4">
        <v>0</v>
      </c>
      <c r="J8" s="16">
        <v>28</v>
      </c>
      <c r="K8" s="16">
        <v>12</v>
      </c>
      <c r="L8" s="4">
        <v>0</v>
      </c>
      <c r="M8" s="4">
        <v>0</v>
      </c>
      <c r="N8" s="4">
        <f t="shared" ref="N8:N20" si="0">D8+F8+H8+J8+L8</f>
        <v>689</v>
      </c>
      <c r="O8" s="4">
        <f t="shared" ref="O8:O20" si="1">E8+G8+I8+K8+M8</f>
        <v>328</v>
      </c>
      <c r="P8" s="4">
        <f t="shared" ref="P8:P20" si="2">N8+O8</f>
        <v>1017</v>
      </c>
      <c r="Q8" s="4">
        <f t="shared" ref="Q8:Q20" si="3">C8-O8</f>
        <v>2662</v>
      </c>
      <c r="R8" s="10"/>
    </row>
    <row r="9" customFormat="1" ht="24" customHeight="1" spans="1:20">
      <c r="A9" s="4">
        <v>4</v>
      </c>
      <c r="B9" s="4" t="s">
        <v>104</v>
      </c>
      <c r="C9" s="9">
        <v>2990</v>
      </c>
      <c r="D9" s="4">
        <v>632</v>
      </c>
      <c r="E9" s="4">
        <v>316</v>
      </c>
      <c r="F9" s="4">
        <v>29</v>
      </c>
      <c r="G9" s="4">
        <v>0</v>
      </c>
      <c r="H9" s="4">
        <v>0</v>
      </c>
      <c r="I9" s="4">
        <v>0</v>
      </c>
      <c r="J9" s="16">
        <v>28</v>
      </c>
      <c r="K9" s="16">
        <v>12</v>
      </c>
      <c r="L9" s="4">
        <v>0</v>
      </c>
      <c r="M9" s="4">
        <v>0</v>
      </c>
      <c r="N9" s="4">
        <f t="shared" si="0"/>
        <v>689</v>
      </c>
      <c r="O9" s="4">
        <f t="shared" si="1"/>
        <v>328</v>
      </c>
      <c r="P9" s="4">
        <f t="shared" si="2"/>
        <v>1017</v>
      </c>
      <c r="Q9" s="4">
        <f t="shared" si="3"/>
        <v>2662</v>
      </c>
      <c r="R9" s="10"/>
      <c r="T9" t="s">
        <v>176</v>
      </c>
    </row>
    <row r="10" ht="24" customHeight="1" spans="1:18">
      <c r="A10" s="10">
        <v>5</v>
      </c>
      <c r="B10" s="4" t="s">
        <v>105</v>
      </c>
      <c r="C10" s="9">
        <v>2990</v>
      </c>
      <c r="D10" s="4">
        <v>632</v>
      </c>
      <c r="E10" s="4">
        <v>316</v>
      </c>
      <c r="F10" s="4">
        <v>29</v>
      </c>
      <c r="G10" s="4">
        <v>0</v>
      </c>
      <c r="H10" s="4">
        <v>0</v>
      </c>
      <c r="I10" s="4">
        <v>0</v>
      </c>
      <c r="J10" s="16">
        <v>28</v>
      </c>
      <c r="K10" s="16">
        <v>12</v>
      </c>
      <c r="L10" s="4">
        <v>0</v>
      </c>
      <c r="M10" s="4">
        <v>0</v>
      </c>
      <c r="N10" s="4">
        <f t="shared" si="0"/>
        <v>689</v>
      </c>
      <c r="O10" s="4">
        <f t="shared" si="1"/>
        <v>328</v>
      </c>
      <c r="P10" s="4">
        <f t="shared" si="2"/>
        <v>1017</v>
      </c>
      <c r="Q10" s="4">
        <f t="shared" si="3"/>
        <v>2662</v>
      </c>
      <c r="R10" s="10"/>
    </row>
    <row r="11" ht="24" customHeight="1" spans="1:18">
      <c r="A11" s="4">
        <v>6</v>
      </c>
      <c r="B11" s="4" t="s">
        <v>106</v>
      </c>
      <c r="C11" s="9">
        <v>2990</v>
      </c>
      <c r="D11" s="4">
        <v>632</v>
      </c>
      <c r="E11" s="4">
        <v>316</v>
      </c>
      <c r="F11" s="4">
        <v>29</v>
      </c>
      <c r="G11" s="4">
        <v>0</v>
      </c>
      <c r="H11" s="4">
        <v>0</v>
      </c>
      <c r="I11" s="4">
        <v>0</v>
      </c>
      <c r="J11" s="16">
        <v>28</v>
      </c>
      <c r="K11" s="16">
        <v>12</v>
      </c>
      <c r="L11" s="4">
        <v>0</v>
      </c>
      <c r="M11" s="4">
        <v>0</v>
      </c>
      <c r="N11" s="4">
        <f t="shared" si="0"/>
        <v>689</v>
      </c>
      <c r="O11" s="4">
        <f t="shared" si="1"/>
        <v>328</v>
      </c>
      <c r="P11" s="4">
        <f t="shared" si="2"/>
        <v>1017</v>
      </c>
      <c r="Q11" s="4">
        <f t="shared" si="3"/>
        <v>2662</v>
      </c>
      <c r="R11" s="10"/>
    </row>
    <row r="12" ht="24" customHeight="1" spans="1:23">
      <c r="A12" s="4">
        <v>7</v>
      </c>
      <c r="B12" s="4" t="s">
        <v>107</v>
      </c>
      <c r="C12" s="9">
        <v>2990</v>
      </c>
      <c r="D12" s="4">
        <v>632</v>
      </c>
      <c r="E12" s="4">
        <v>316</v>
      </c>
      <c r="F12" s="4">
        <v>29</v>
      </c>
      <c r="G12" s="4">
        <v>0</v>
      </c>
      <c r="H12" s="4">
        <v>0</v>
      </c>
      <c r="I12" s="4">
        <v>0</v>
      </c>
      <c r="J12" s="16">
        <v>28</v>
      </c>
      <c r="K12" s="16">
        <v>12</v>
      </c>
      <c r="L12" s="4">
        <v>0</v>
      </c>
      <c r="M12" s="4">
        <v>0</v>
      </c>
      <c r="N12" s="4">
        <f t="shared" si="0"/>
        <v>689</v>
      </c>
      <c r="O12" s="4">
        <f t="shared" si="1"/>
        <v>328</v>
      </c>
      <c r="P12" s="4">
        <f t="shared" si="2"/>
        <v>1017</v>
      </c>
      <c r="Q12" s="4">
        <f t="shared" si="3"/>
        <v>2662</v>
      </c>
      <c r="R12" s="10"/>
      <c r="T12" t="s">
        <v>177</v>
      </c>
      <c r="W12" t="s">
        <v>178</v>
      </c>
    </row>
    <row r="13" ht="24" customHeight="1" spans="1:18">
      <c r="A13" s="10">
        <v>8</v>
      </c>
      <c r="B13" s="4" t="s">
        <v>108</v>
      </c>
      <c r="C13" s="9">
        <v>2990</v>
      </c>
      <c r="D13" s="4">
        <v>632</v>
      </c>
      <c r="E13" s="4">
        <v>316</v>
      </c>
      <c r="F13" s="4">
        <v>29</v>
      </c>
      <c r="G13" s="4">
        <v>0</v>
      </c>
      <c r="H13" s="4">
        <v>0</v>
      </c>
      <c r="I13" s="4">
        <v>0</v>
      </c>
      <c r="J13" s="16">
        <v>28</v>
      </c>
      <c r="K13" s="16">
        <v>12</v>
      </c>
      <c r="L13" s="4">
        <v>0</v>
      </c>
      <c r="M13" s="4">
        <v>0</v>
      </c>
      <c r="N13" s="4">
        <f t="shared" si="0"/>
        <v>689</v>
      </c>
      <c r="O13" s="4">
        <f t="shared" si="1"/>
        <v>328</v>
      </c>
      <c r="P13" s="4">
        <f t="shared" si="2"/>
        <v>1017</v>
      </c>
      <c r="Q13" s="4">
        <f t="shared" si="3"/>
        <v>2662</v>
      </c>
      <c r="R13" s="10"/>
    </row>
    <row r="14" ht="24" customHeight="1" spans="1:18">
      <c r="A14" s="4">
        <v>9</v>
      </c>
      <c r="B14" s="4" t="s">
        <v>110</v>
      </c>
      <c r="C14" s="9">
        <v>2990</v>
      </c>
      <c r="D14" s="4">
        <v>632</v>
      </c>
      <c r="E14" s="4">
        <v>316</v>
      </c>
      <c r="F14" s="4">
        <v>29</v>
      </c>
      <c r="G14" s="4">
        <v>0</v>
      </c>
      <c r="H14" s="4">
        <v>0</v>
      </c>
      <c r="I14" s="4">
        <v>0</v>
      </c>
      <c r="J14" s="16">
        <v>28</v>
      </c>
      <c r="K14" s="16">
        <v>12</v>
      </c>
      <c r="L14" s="4">
        <v>0</v>
      </c>
      <c r="M14" s="4">
        <v>0</v>
      </c>
      <c r="N14" s="4">
        <f t="shared" si="0"/>
        <v>689</v>
      </c>
      <c r="O14" s="4">
        <f t="shared" si="1"/>
        <v>328</v>
      </c>
      <c r="P14" s="4">
        <f t="shared" si="2"/>
        <v>1017</v>
      </c>
      <c r="Q14" s="4">
        <f t="shared" si="3"/>
        <v>2662</v>
      </c>
      <c r="R14" s="10"/>
    </row>
    <row r="15" ht="24" customHeight="1" spans="1:18">
      <c r="A15" s="4">
        <v>10</v>
      </c>
      <c r="B15" s="4" t="s">
        <v>111</v>
      </c>
      <c r="C15" s="9">
        <v>2990</v>
      </c>
      <c r="D15" s="4">
        <v>632</v>
      </c>
      <c r="E15" s="4">
        <v>316</v>
      </c>
      <c r="F15" s="4">
        <v>29</v>
      </c>
      <c r="G15" s="4">
        <v>0</v>
      </c>
      <c r="H15" s="4">
        <v>0</v>
      </c>
      <c r="I15" s="4">
        <v>0</v>
      </c>
      <c r="J15" s="16">
        <v>28</v>
      </c>
      <c r="K15" s="16">
        <v>12</v>
      </c>
      <c r="L15" s="4">
        <v>0</v>
      </c>
      <c r="M15" s="4">
        <v>0</v>
      </c>
      <c r="N15" s="4">
        <f t="shared" si="0"/>
        <v>689</v>
      </c>
      <c r="O15" s="4">
        <f t="shared" si="1"/>
        <v>328</v>
      </c>
      <c r="P15" s="4">
        <f t="shared" si="2"/>
        <v>1017</v>
      </c>
      <c r="Q15" s="4">
        <f t="shared" si="3"/>
        <v>2662</v>
      </c>
      <c r="R15" s="10"/>
    </row>
    <row r="16" ht="24" customHeight="1" spans="1:18">
      <c r="A16" s="10">
        <v>11</v>
      </c>
      <c r="B16" s="4" t="s">
        <v>112</v>
      </c>
      <c r="C16" s="9">
        <v>2990</v>
      </c>
      <c r="D16" s="4">
        <v>632</v>
      </c>
      <c r="E16" s="4">
        <v>316</v>
      </c>
      <c r="F16" s="4">
        <v>29</v>
      </c>
      <c r="G16" s="4">
        <v>0</v>
      </c>
      <c r="H16" s="4">
        <v>0</v>
      </c>
      <c r="I16" s="4">
        <v>0</v>
      </c>
      <c r="J16" s="16">
        <v>28</v>
      </c>
      <c r="K16" s="16">
        <v>12</v>
      </c>
      <c r="L16" s="4">
        <v>0</v>
      </c>
      <c r="M16" s="4">
        <v>0</v>
      </c>
      <c r="N16" s="4">
        <f t="shared" si="0"/>
        <v>689</v>
      </c>
      <c r="O16" s="4">
        <f t="shared" si="1"/>
        <v>328</v>
      </c>
      <c r="P16" s="4">
        <f t="shared" si="2"/>
        <v>1017</v>
      </c>
      <c r="Q16" s="4">
        <f t="shared" si="3"/>
        <v>2662</v>
      </c>
      <c r="R16" s="10"/>
    </row>
    <row r="17" ht="24" customHeight="1" spans="1:18">
      <c r="A17" s="4">
        <v>12</v>
      </c>
      <c r="B17" s="4" t="s">
        <v>113</v>
      </c>
      <c r="C17" s="9">
        <v>2990</v>
      </c>
      <c r="D17" s="4">
        <v>632</v>
      </c>
      <c r="E17" s="4">
        <v>316</v>
      </c>
      <c r="F17" s="4">
        <v>29</v>
      </c>
      <c r="G17" s="4">
        <v>0</v>
      </c>
      <c r="H17" s="4">
        <v>0</v>
      </c>
      <c r="I17" s="4">
        <v>0</v>
      </c>
      <c r="J17" s="16">
        <v>28</v>
      </c>
      <c r="K17" s="16">
        <v>12</v>
      </c>
      <c r="L17" s="4">
        <v>0</v>
      </c>
      <c r="M17" s="4">
        <v>0</v>
      </c>
      <c r="N17" s="4">
        <f t="shared" si="0"/>
        <v>689</v>
      </c>
      <c r="O17" s="4">
        <f t="shared" si="1"/>
        <v>328</v>
      </c>
      <c r="P17" s="4">
        <f t="shared" si="2"/>
        <v>1017</v>
      </c>
      <c r="Q17" s="4">
        <f t="shared" si="3"/>
        <v>2662</v>
      </c>
      <c r="R17" s="10"/>
    </row>
    <row r="18" ht="24" customHeight="1" spans="1:18">
      <c r="A18" s="11"/>
      <c r="B18" s="10" t="s">
        <v>8</v>
      </c>
      <c r="C18" s="10">
        <f>SUM(C6:C17)</f>
        <v>35880</v>
      </c>
      <c r="D18" s="10">
        <f t="shared" ref="C18:Q18" si="4">SUM(D6:D17)</f>
        <v>7584</v>
      </c>
      <c r="E18" s="10">
        <f t="shared" si="4"/>
        <v>3792</v>
      </c>
      <c r="F18" s="10">
        <f t="shared" si="4"/>
        <v>348</v>
      </c>
      <c r="G18" s="10">
        <f t="shared" si="4"/>
        <v>0</v>
      </c>
      <c r="H18" s="10">
        <f t="shared" si="4"/>
        <v>0</v>
      </c>
      <c r="I18" s="10">
        <f t="shared" si="4"/>
        <v>0</v>
      </c>
      <c r="J18" s="10">
        <f t="shared" si="4"/>
        <v>336</v>
      </c>
      <c r="K18" s="10">
        <f t="shared" si="4"/>
        <v>144</v>
      </c>
      <c r="L18" s="10">
        <f t="shared" si="4"/>
        <v>0</v>
      </c>
      <c r="M18" s="10">
        <f t="shared" si="4"/>
        <v>0</v>
      </c>
      <c r="N18" s="10">
        <f t="shared" si="4"/>
        <v>8268</v>
      </c>
      <c r="O18" s="10">
        <f t="shared" si="4"/>
        <v>3936</v>
      </c>
      <c r="P18" s="10">
        <f t="shared" si="4"/>
        <v>12204</v>
      </c>
      <c r="Q18" s="10">
        <f t="shared" si="4"/>
        <v>31944</v>
      </c>
      <c r="R18" s="10"/>
    </row>
    <row r="19" customFormat="1"/>
    <row r="20" customFormat="1" ht="18.75" spans="2:11">
      <c r="B20" s="48"/>
      <c r="C20" s="48"/>
      <c r="D20" s="48"/>
      <c r="E20" s="48"/>
      <c r="F20" s="48"/>
      <c r="G20" s="49"/>
      <c r="H20" s="12"/>
      <c r="I20" s="1"/>
      <c r="J20" s="1"/>
      <c r="K20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54166666666667" right="0.354166666666667" top="0.629861111111111" bottom="0.550694444444444" header="0.5" footer="0.5"/>
  <pageSetup paperSize="9" scale="90" orientation="landscape" horizontalDpi="600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189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2023.07</v>
      </c>
      <c r="C4" s="23" t="s">
        <v>14</v>
      </c>
      <c r="D4" s="23" t="s">
        <v>186</v>
      </c>
      <c r="E4" s="23" t="s">
        <v>154</v>
      </c>
      <c r="F4" s="25">
        <f>80*12*1.07</f>
        <v>1027.2</v>
      </c>
      <c r="G4" s="23" t="s">
        <v>35</v>
      </c>
    </row>
    <row r="5" s="20" customFormat="1" ht="25" customHeight="1" spans="1:7">
      <c r="A5" s="23">
        <v>2</v>
      </c>
      <c r="B5" s="24">
        <v>2023.07</v>
      </c>
      <c r="C5" s="23" t="s">
        <v>11</v>
      </c>
      <c r="D5" s="23" t="s">
        <v>186</v>
      </c>
      <c r="E5" s="23" t="s">
        <v>187</v>
      </c>
      <c r="F5" s="23">
        <f>'23.6明细'!C18</f>
        <v>35880</v>
      </c>
      <c r="G5" s="23"/>
    </row>
    <row r="6" s="20" customFormat="1" ht="25" customHeight="1" spans="1:7">
      <c r="A6" s="23">
        <v>3</v>
      </c>
      <c r="B6" s="24">
        <v>2023.07</v>
      </c>
      <c r="C6" s="23" t="s">
        <v>16</v>
      </c>
      <c r="D6" s="23" t="s">
        <v>186</v>
      </c>
      <c r="E6" s="26" t="s">
        <v>188</v>
      </c>
      <c r="F6" s="23">
        <f>'23.6明细'!N18</f>
        <v>8268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45175.2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1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173</v>
      </c>
      <c r="E3" s="4"/>
      <c r="F3" s="4" t="s">
        <v>174</v>
      </c>
      <c r="G3" s="4"/>
      <c r="H3" s="4" t="s">
        <v>52</v>
      </c>
      <c r="I3" s="4"/>
      <c r="J3" s="4" t="s">
        <v>175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2990</v>
      </c>
      <c r="D6" s="4">
        <v>632</v>
      </c>
      <c r="E6" s="4">
        <v>316</v>
      </c>
      <c r="F6" s="4">
        <v>29</v>
      </c>
      <c r="G6" s="4">
        <v>0</v>
      </c>
      <c r="H6" s="4">
        <v>0</v>
      </c>
      <c r="I6" s="4">
        <v>0</v>
      </c>
      <c r="J6" s="16">
        <v>28</v>
      </c>
      <c r="K6" s="16">
        <v>12</v>
      </c>
      <c r="L6" s="4">
        <v>0</v>
      </c>
      <c r="M6" s="4">
        <v>0</v>
      </c>
      <c r="N6" s="4">
        <f t="shared" ref="N6:N17" si="0">D6+F6+H6+J6+L6</f>
        <v>689</v>
      </c>
      <c r="O6" s="4">
        <f t="shared" ref="O6:O17" si="1">E6+G6+I6+K6+M6</f>
        <v>328</v>
      </c>
      <c r="P6" s="4">
        <f t="shared" ref="P6:P17" si="2">N6+O6</f>
        <v>1017</v>
      </c>
      <c r="Q6" s="4">
        <f t="shared" ref="Q6:Q17" si="3">C6-O6</f>
        <v>2662</v>
      </c>
      <c r="R6" s="4"/>
    </row>
    <row r="7" ht="24" customHeight="1" spans="1:18">
      <c r="A7" s="10">
        <v>2</v>
      </c>
      <c r="B7" s="4" t="s">
        <v>101</v>
      </c>
      <c r="C7" s="9">
        <v>2990</v>
      </c>
      <c r="D7" s="4">
        <v>632</v>
      </c>
      <c r="E7" s="4">
        <v>316</v>
      </c>
      <c r="F7" s="4">
        <v>29</v>
      </c>
      <c r="G7" s="4">
        <v>0</v>
      </c>
      <c r="H7" s="4">
        <v>0</v>
      </c>
      <c r="I7" s="4">
        <v>0</v>
      </c>
      <c r="J7" s="16">
        <v>28</v>
      </c>
      <c r="K7" s="16">
        <v>12</v>
      </c>
      <c r="L7" s="4">
        <v>0</v>
      </c>
      <c r="M7" s="4">
        <v>0</v>
      </c>
      <c r="N7" s="4">
        <f t="shared" si="0"/>
        <v>689</v>
      </c>
      <c r="O7" s="4">
        <f t="shared" si="1"/>
        <v>328</v>
      </c>
      <c r="P7" s="4">
        <f t="shared" si="2"/>
        <v>1017</v>
      </c>
      <c r="Q7" s="4">
        <f t="shared" si="3"/>
        <v>2662</v>
      </c>
      <c r="R7" s="10"/>
    </row>
    <row r="8" customFormat="1" ht="24" customHeight="1" spans="1:18">
      <c r="A8" s="4">
        <v>3</v>
      </c>
      <c r="B8" s="4" t="s">
        <v>103</v>
      </c>
      <c r="C8" s="9">
        <v>2990</v>
      </c>
      <c r="D8" s="4">
        <v>632</v>
      </c>
      <c r="E8" s="4">
        <v>316</v>
      </c>
      <c r="F8" s="4">
        <v>29</v>
      </c>
      <c r="G8" s="4">
        <v>0</v>
      </c>
      <c r="H8" s="4">
        <v>0</v>
      </c>
      <c r="I8" s="4">
        <v>0</v>
      </c>
      <c r="J8" s="16">
        <v>28</v>
      </c>
      <c r="K8" s="16">
        <v>12</v>
      </c>
      <c r="L8" s="4">
        <v>0</v>
      </c>
      <c r="M8" s="4">
        <v>0</v>
      </c>
      <c r="N8" s="4">
        <f t="shared" si="0"/>
        <v>689</v>
      </c>
      <c r="O8" s="4">
        <f t="shared" si="1"/>
        <v>328</v>
      </c>
      <c r="P8" s="4">
        <f t="shared" si="2"/>
        <v>1017</v>
      </c>
      <c r="Q8" s="4">
        <f t="shared" si="3"/>
        <v>2662</v>
      </c>
      <c r="R8" s="10"/>
    </row>
    <row r="9" customFormat="1" ht="24" customHeight="1" spans="1:20">
      <c r="A9" s="4">
        <v>4</v>
      </c>
      <c r="B9" s="4" t="s">
        <v>104</v>
      </c>
      <c r="C9" s="9">
        <v>2990</v>
      </c>
      <c r="D9" s="4">
        <v>632</v>
      </c>
      <c r="E9" s="4">
        <v>316</v>
      </c>
      <c r="F9" s="4">
        <v>29</v>
      </c>
      <c r="G9" s="4">
        <v>0</v>
      </c>
      <c r="H9" s="4">
        <v>0</v>
      </c>
      <c r="I9" s="4">
        <v>0</v>
      </c>
      <c r="J9" s="16">
        <v>28</v>
      </c>
      <c r="K9" s="16">
        <v>12</v>
      </c>
      <c r="L9" s="4">
        <v>0</v>
      </c>
      <c r="M9" s="4">
        <v>0</v>
      </c>
      <c r="N9" s="4">
        <f t="shared" si="0"/>
        <v>689</v>
      </c>
      <c r="O9" s="4">
        <f t="shared" si="1"/>
        <v>328</v>
      </c>
      <c r="P9" s="4">
        <f t="shared" si="2"/>
        <v>1017</v>
      </c>
      <c r="Q9" s="4">
        <f t="shared" si="3"/>
        <v>2662</v>
      </c>
      <c r="R9" s="10"/>
      <c r="T9" t="s">
        <v>176</v>
      </c>
    </row>
    <row r="10" ht="24" customHeight="1" spans="1:18">
      <c r="A10" s="10">
        <v>5</v>
      </c>
      <c r="B10" s="4" t="s">
        <v>105</v>
      </c>
      <c r="C10" s="9">
        <v>2990</v>
      </c>
      <c r="D10" s="4">
        <v>632</v>
      </c>
      <c r="E10" s="4">
        <v>316</v>
      </c>
      <c r="F10" s="4">
        <v>29</v>
      </c>
      <c r="G10" s="4">
        <v>0</v>
      </c>
      <c r="H10" s="4">
        <v>0</v>
      </c>
      <c r="I10" s="4">
        <v>0</v>
      </c>
      <c r="J10" s="16">
        <v>28</v>
      </c>
      <c r="K10" s="16">
        <v>12</v>
      </c>
      <c r="L10" s="4">
        <v>0</v>
      </c>
      <c r="M10" s="4">
        <v>0</v>
      </c>
      <c r="N10" s="4">
        <f t="shared" si="0"/>
        <v>689</v>
      </c>
      <c r="O10" s="4">
        <f t="shared" si="1"/>
        <v>328</v>
      </c>
      <c r="P10" s="4">
        <f t="shared" si="2"/>
        <v>1017</v>
      </c>
      <c r="Q10" s="4">
        <f t="shared" si="3"/>
        <v>2662</v>
      </c>
      <c r="R10" s="10"/>
    </row>
    <row r="11" ht="24" customHeight="1" spans="1:18">
      <c r="A11" s="4">
        <v>6</v>
      </c>
      <c r="B11" s="4" t="s">
        <v>106</v>
      </c>
      <c r="C11" s="9">
        <v>2990</v>
      </c>
      <c r="D11" s="4">
        <v>632</v>
      </c>
      <c r="E11" s="4">
        <v>316</v>
      </c>
      <c r="F11" s="4">
        <v>29</v>
      </c>
      <c r="G11" s="4">
        <v>0</v>
      </c>
      <c r="H11" s="4">
        <v>0</v>
      </c>
      <c r="I11" s="4">
        <v>0</v>
      </c>
      <c r="J11" s="16">
        <v>28</v>
      </c>
      <c r="K11" s="16">
        <v>12</v>
      </c>
      <c r="L11" s="4">
        <v>0</v>
      </c>
      <c r="M11" s="4">
        <v>0</v>
      </c>
      <c r="N11" s="4">
        <f t="shared" si="0"/>
        <v>689</v>
      </c>
      <c r="O11" s="4">
        <f t="shared" si="1"/>
        <v>328</v>
      </c>
      <c r="P11" s="4">
        <f t="shared" si="2"/>
        <v>1017</v>
      </c>
      <c r="Q11" s="4">
        <f t="shared" si="3"/>
        <v>2662</v>
      </c>
      <c r="R11" s="10"/>
    </row>
    <row r="12" ht="24" customHeight="1" spans="1:23">
      <c r="A12" s="4">
        <v>7</v>
      </c>
      <c r="B12" s="4" t="s">
        <v>107</v>
      </c>
      <c r="C12" s="9">
        <v>2990</v>
      </c>
      <c r="D12" s="4">
        <v>632</v>
      </c>
      <c r="E12" s="4">
        <v>316</v>
      </c>
      <c r="F12" s="4">
        <v>29</v>
      </c>
      <c r="G12" s="4">
        <v>0</v>
      </c>
      <c r="H12" s="4">
        <v>0</v>
      </c>
      <c r="I12" s="4">
        <v>0</v>
      </c>
      <c r="J12" s="16">
        <v>28</v>
      </c>
      <c r="K12" s="16">
        <v>12</v>
      </c>
      <c r="L12" s="4">
        <v>0</v>
      </c>
      <c r="M12" s="4">
        <v>0</v>
      </c>
      <c r="N12" s="4">
        <f t="shared" si="0"/>
        <v>689</v>
      </c>
      <c r="O12" s="4">
        <f t="shared" si="1"/>
        <v>328</v>
      </c>
      <c r="P12" s="4">
        <f t="shared" si="2"/>
        <v>1017</v>
      </c>
      <c r="Q12" s="4">
        <f t="shared" si="3"/>
        <v>2662</v>
      </c>
      <c r="R12" s="10"/>
      <c r="T12" t="s">
        <v>177</v>
      </c>
      <c r="W12" t="s">
        <v>178</v>
      </c>
    </row>
    <row r="13" ht="24" customHeight="1" spans="1:18">
      <c r="A13" s="10">
        <v>8</v>
      </c>
      <c r="B13" s="4" t="s">
        <v>108</v>
      </c>
      <c r="C13" s="9">
        <v>2990</v>
      </c>
      <c r="D13" s="4">
        <v>632</v>
      </c>
      <c r="E13" s="4">
        <v>316</v>
      </c>
      <c r="F13" s="4">
        <v>29</v>
      </c>
      <c r="G13" s="4">
        <v>0</v>
      </c>
      <c r="H13" s="4">
        <v>0</v>
      </c>
      <c r="I13" s="4">
        <v>0</v>
      </c>
      <c r="J13" s="16">
        <v>28</v>
      </c>
      <c r="K13" s="16">
        <v>12</v>
      </c>
      <c r="L13" s="4">
        <v>0</v>
      </c>
      <c r="M13" s="4">
        <v>0</v>
      </c>
      <c r="N13" s="4">
        <f t="shared" si="0"/>
        <v>689</v>
      </c>
      <c r="O13" s="4">
        <f t="shared" si="1"/>
        <v>328</v>
      </c>
      <c r="P13" s="4">
        <f t="shared" si="2"/>
        <v>1017</v>
      </c>
      <c r="Q13" s="4">
        <f t="shared" si="3"/>
        <v>2662</v>
      </c>
      <c r="R13" s="10"/>
    </row>
    <row r="14" ht="24" customHeight="1" spans="1:18">
      <c r="A14" s="4">
        <v>9</v>
      </c>
      <c r="B14" s="4" t="s">
        <v>110</v>
      </c>
      <c r="C14" s="9">
        <v>2990</v>
      </c>
      <c r="D14" s="4">
        <v>632</v>
      </c>
      <c r="E14" s="4">
        <v>316</v>
      </c>
      <c r="F14" s="4">
        <v>29</v>
      </c>
      <c r="G14" s="4">
        <v>0</v>
      </c>
      <c r="H14" s="4">
        <v>0</v>
      </c>
      <c r="I14" s="4">
        <v>0</v>
      </c>
      <c r="J14" s="16">
        <v>28</v>
      </c>
      <c r="K14" s="16">
        <v>12</v>
      </c>
      <c r="L14" s="4">
        <v>0</v>
      </c>
      <c r="M14" s="4">
        <v>0</v>
      </c>
      <c r="N14" s="4">
        <f t="shared" si="0"/>
        <v>689</v>
      </c>
      <c r="O14" s="4">
        <f t="shared" si="1"/>
        <v>328</v>
      </c>
      <c r="P14" s="4">
        <f t="shared" si="2"/>
        <v>1017</v>
      </c>
      <c r="Q14" s="4">
        <f t="shared" si="3"/>
        <v>2662</v>
      </c>
      <c r="R14" s="10"/>
    </row>
    <row r="15" ht="24" customHeight="1" spans="1:18">
      <c r="A15" s="4">
        <v>10</v>
      </c>
      <c r="B15" s="4" t="s">
        <v>111</v>
      </c>
      <c r="C15" s="9">
        <v>2990</v>
      </c>
      <c r="D15" s="4">
        <v>632</v>
      </c>
      <c r="E15" s="4">
        <v>316</v>
      </c>
      <c r="F15" s="4">
        <v>29</v>
      </c>
      <c r="G15" s="4">
        <v>0</v>
      </c>
      <c r="H15" s="4">
        <v>0</v>
      </c>
      <c r="I15" s="4">
        <v>0</v>
      </c>
      <c r="J15" s="16">
        <v>28</v>
      </c>
      <c r="K15" s="16">
        <v>12</v>
      </c>
      <c r="L15" s="4">
        <v>0</v>
      </c>
      <c r="M15" s="4">
        <v>0</v>
      </c>
      <c r="N15" s="4">
        <f t="shared" si="0"/>
        <v>689</v>
      </c>
      <c r="O15" s="4">
        <f t="shared" si="1"/>
        <v>328</v>
      </c>
      <c r="P15" s="4">
        <f t="shared" si="2"/>
        <v>1017</v>
      </c>
      <c r="Q15" s="4">
        <f t="shared" si="3"/>
        <v>2662</v>
      </c>
      <c r="R15" s="10"/>
    </row>
    <row r="16" ht="24" customHeight="1" spans="1:18">
      <c r="A16" s="10">
        <v>11</v>
      </c>
      <c r="B16" s="4" t="s">
        <v>112</v>
      </c>
      <c r="C16" s="9">
        <v>2990</v>
      </c>
      <c r="D16" s="4">
        <v>632</v>
      </c>
      <c r="E16" s="4">
        <v>316</v>
      </c>
      <c r="F16" s="4">
        <v>29</v>
      </c>
      <c r="G16" s="4">
        <v>0</v>
      </c>
      <c r="H16" s="4">
        <v>0</v>
      </c>
      <c r="I16" s="4">
        <v>0</v>
      </c>
      <c r="J16" s="16">
        <v>28</v>
      </c>
      <c r="K16" s="16">
        <v>12</v>
      </c>
      <c r="L16" s="4">
        <v>0</v>
      </c>
      <c r="M16" s="4">
        <v>0</v>
      </c>
      <c r="N16" s="4">
        <f t="shared" si="0"/>
        <v>689</v>
      </c>
      <c r="O16" s="4">
        <f t="shared" si="1"/>
        <v>328</v>
      </c>
      <c r="P16" s="4">
        <f t="shared" si="2"/>
        <v>1017</v>
      </c>
      <c r="Q16" s="4">
        <f t="shared" si="3"/>
        <v>2662</v>
      </c>
      <c r="R16" s="10"/>
    </row>
    <row r="17" ht="24" customHeight="1" spans="1:18">
      <c r="A17" s="4">
        <v>12</v>
      </c>
      <c r="B17" s="4" t="s">
        <v>113</v>
      </c>
      <c r="C17" s="9">
        <v>2990</v>
      </c>
      <c r="D17" s="4">
        <v>632</v>
      </c>
      <c r="E17" s="4">
        <v>316</v>
      </c>
      <c r="F17" s="4">
        <v>29</v>
      </c>
      <c r="G17" s="4">
        <v>0</v>
      </c>
      <c r="H17" s="4">
        <v>0</v>
      </c>
      <c r="I17" s="4">
        <v>0</v>
      </c>
      <c r="J17" s="16">
        <v>28</v>
      </c>
      <c r="K17" s="16">
        <v>12</v>
      </c>
      <c r="L17" s="4">
        <v>0</v>
      </c>
      <c r="M17" s="4">
        <v>0</v>
      </c>
      <c r="N17" s="4">
        <f t="shared" si="0"/>
        <v>689</v>
      </c>
      <c r="O17" s="4">
        <f t="shared" si="1"/>
        <v>328</v>
      </c>
      <c r="P17" s="4">
        <f t="shared" si="2"/>
        <v>1017</v>
      </c>
      <c r="Q17" s="4">
        <f t="shared" si="3"/>
        <v>2662</v>
      </c>
      <c r="R17" s="10"/>
    </row>
    <row r="18" ht="24" customHeight="1" spans="1:18">
      <c r="A18" s="11"/>
      <c r="B18" s="10" t="s">
        <v>8</v>
      </c>
      <c r="C18" s="10">
        <f t="shared" ref="C18:Q18" si="4">SUM(C6:C17)</f>
        <v>35880</v>
      </c>
      <c r="D18" s="10">
        <f t="shared" si="4"/>
        <v>7584</v>
      </c>
      <c r="E18" s="10">
        <f t="shared" si="4"/>
        <v>3792</v>
      </c>
      <c r="F18" s="10">
        <f t="shared" si="4"/>
        <v>348</v>
      </c>
      <c r="G18" s="10">
        <f t="shared" si="4"/>
        <v>0</v>
      </c>
      <c r="H18" s="10">
        <f t="shared" si="4"/>
        <v>0</v>
      </c>
      <c r="I18" s="10">
        <f t="shared" si="4"/>
        <v>0</v>
      </c>
      <c r="J18" s="10">
        <f t="shared" si="4"/>
        <v>336</v>
      </c>
      <c r="K18" s="10">
        <f t="shared" si="4"/>
        <v>144</v>
      </c>
      <c r="L18" s="10">
        <f t="shared" si="4"/>
        <v>0</v>
      </c>
      <c r="M18" s="10">
        <f t="shared" si="4"/>
        <v>0</v>
      </c>
      <c r="N18" s="10">
        <f t="shared" si="4"/>
        <v>8268</v>
      </c>
      <c r="O18" s="10">
        <f t="shared" si="4"/>
        <v>3936</v>
      </c>
      <c r="P18" s="10">
        <f t="shared" si="4"/>
        <v>12204</v>
      </c>
      <c r="Q18" s="10">
        <f t="shared" si="4"/>
        <v>31944</v>
      </c>
      <c r="R18" s="10"/>
    </row>
    <row r="19" customFormat="1"/>
    <row r="20" customFormat="1" ht="18.75" spans="2:11">
      <c r="B20" s="48"/>
      <c r="C20" s="48"/>
      <c r="D20" s="48"/>
      <c r="E20" s="48"/>
      <c r="F20" s="48"/>
      <c r="G20" s="49"/>
      <c r="H20" s="12"/>
      <c r="I20" s="1"/>
      <c r="J20" s="1"/>
      <c r="K20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393055555555556" right="0.354166666666667" top="0.629861111111111" bottom="0.550694444444444" header="0.5" footer="0.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14" sqref="F14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71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2020.1</v>
      </c>
      <c r="C4" s="23" t="s">
        <v>14</v>
      </c>
      <c r="D4" s="23" t="s">
        <v>12</v>
      </c>
      <c r="E4" s="23" t="s">
        <v>66</v>
      </c>
      <c r="F4" s="23">
        <v>86</v>
      </c>
      <c r="G4" s="23" t="s">
        <v>35</v>
      </c>
    </row>
    <row r="5" s="20" customFormat="1" ht="30" customHeight="1" spans="1:7">
      <c r="A5" s="23">
        <v>2</v>
      </c>
      <c r="B5" s="24">
        <v>2020.1</v>
      </c>
      <c r="C5" s="23" t="s">
        <v>11</v>
      </c>
      <c r="D5" s="23" t="s">
        <v>12</v>
      </c>
      <c r="E5" s="23" t="s">
        <v>67</v>
      </c>
      <c r="F5" s="23">
        <v>1800</v>
      </c>
      <c r="G5" s="23"/>
    </row>
    <row r="6" s="20" customFormat="1" ht="30" customHeight="1" spans="1:7">
      <c r="A6" s="23">
        <v>3</v>
      </c>
      <c r="B6" s="24">
        <v>2020.1</v>
      </c>
      <c r="C6" s="23" t="s">
        <v>16</v>
      </c>
      <c r="D6" s="23" t="s">
        <v>12</v>
      </c>
      <c r="E6" s="26" t="s">
        <v>68</v>
      </c>
      <c r="F6" s="23">
        <v>892</v>
      </c>
      <c r="G6" s="26"/>
    </row>
    <row r="7" s="20" customFormat="1" ht="30" customHeight="1" spans="1:7">
      <c r="A7" s="23">
        <v>4</v>
      </c>
      <c r="B7" s="24">
        <v>2020.1</v>
      </c>
      <c r="C7" s="23" t="s">
        <v>43</v>
      </c>
      <c r="D7" s="23">
        <v>1</v>
      </c>
      <c r="E7" s="23" t="s">
        <v>69</v>
      </c>
      <c r="F7" s="23">
        <v>620</v>
      </c>
      <c r="G7" s="23" t="s">
        <v>70</v>
      </c>
    </row>
    <row r="8" s="20" customFormat="1" ht="30" customHeight="1" spans="1:7">
      <c r="A8" s="23" t="s">
        <v>8</v>
      </c>
      <c r="B8" s="23"/>
      <c r="C8" s="23"/>
      <c r="D8" s="23"/>
      <c r="E8" s="23"/>
      <c r="F8" s="23">
        <f>SUM(F4:F7)</f>
        <v>3398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190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2023.08</v>
      </c>
      <c r="C4" s="23" t="s">
        <v>14</v>
      </c>
      <c r="D4" s="23" t="s">
        <v>186</v>
      </c>
      <c r="E4" s="23" t="s">
        <v>154</v>
      </c>
      <c r="F4" s="25">
        <f>80*12*1.07</f>
        <v>1027.2</v>
      </c>
      <c r="G4" s="23" t="s">
        <v>35</v>
      </c>
    </row>
    <row r="5" s="20" customFormat="1" ht="25" customHeight="1" spans="1:7">
      <c r="A5" s="23">
        <v>2</v>
      </c>
      <c r="B5" s="24">
        <v>2023.08</v>
      </c>
      <c r="C5" s="23" t="s">
        <v>11</v>
      </c>
      <c r="D5" s="23" t="s">
        <v>186</v>
      </c>
      <c r="E5" s="23" t="s">
        <v>187</v>
      </c>
      <c r="F5" s="23">
        <f>'23.6明细'!C18</f>
        <v>35880</v>
      </c>
      <c r="G5" s="23"/>
    </row>
    <row r="6" s="20" customFormat="1" ht="25" customHeight="1" spans="1:7">
      <c r="A6" s="23">
        <v>3</v>
      </c>
      <c r="B6" s="24">
        <v>2023.08</v>
      </c>
      <c r="C6" s="23" t="s">
        <v>16</v>
      </c>
      <c r="D6" s="23" t="s">
        <v>186</v>
      </c>
      <c r="E6" s="26" t="s">
        <v>188</v>
      </c>
      <c r="F6" s="23">
        <f>'23.6明细'!N18</f>
        <v>8268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45175.2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E18" sqref="E18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191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2023.09</v>
      </c>
      <c r="C4" s="23" t="s">
        <v>14</v>
      </c>
      <c r="D4" s="23" t="s">
        <v>186</v>
      </c>
      <c r="E4" s="23" t="s">
        <v>154</v>
      </c>
      <c r="F4" s="25">
        <f>80*12*1.07</f>
        <v>1027.2</v>
      </c>
      <c r="G4" s="23" t="s">
        <v>35</v>
      </c>
    </row>
    <row r="5" s="20" customFormat="1" ht="25" customHeight="1" spans="1:7">
      <c r="A5" s="23">
        <v>2</v>
      </c>
      <c r="B5" s="24">
        <v>2023.09</v>
      </c>
      <c r="C5" s="23" t="s">
        <v>11</v>
      </c>
      <c r="D5" s="23" t="s">
        <v>186</v>
      </c>
      <c r="E5" s="23" t="s">
        <v>187</v>
      </c>
      <c r="F5" s="23">
        <f>'23.6明细'!C18</f>
        <v>35880</v>
      </c>
      <c r="G5" s="23"/>
    </row>
    <row r="6" s="20" customFormat="1" ht="25" customHeight="1" spans="1:7">
      <c r="A6" s="23">
        <v>3</v>
      </c>
      <c r="B6" s="24">
        <v>2023.09</v>
      </c>
      <c r="C6" s="23" t="s">
        <v>16</v>
      </c>
      <c r="D6" s="23" t="s">
        <v>186</v>
      </c>
      <c r="E6" s="26" t="s">
        <v>188</v>
      </c>
      <c r="F6" s="23">
        <f>'23.6明细'!N18</f>
        <v>8268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45175.2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1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6" width="7.75" customWidth="1"/>
    <col min="17" max="17" width="8.875" customWidth="1"/>
    <col min="18" max="18" width="6.54166666666667" customWidth="1"/>
  </cols>
  <sheetData>
    <row r="1" s="1" customFormat="1" ht="25" customHeight="1" spans="2:18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2:18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5" customHeight="1" spans="1:18">
      <c r="A3" s="4" t="s">
        <v>3</v>
      </c>
      <c r="B3" s="4" t="s">
        <v>48</v>
      </c>
      <c r="C3" s="5" t="s">
        <v>49</v>
      </c>
      <c r="D3" s="4" t="s">
        <v>173</v>
      </c>
      <c r="E3" s="4"/>
      <c r="F3" s="4" t="s">
        <v>174</v>
      </c>
      <c r="G3" s="4"/>
      <c r="H3" s="4" t="s">
        <v>52</v>
      </c>
      <c r="I3" s="4"/>
      <c r="J3" s="4" t="s">
        <v>175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 t="s">
        <v>58</v>
      </c>
      <c r="R3" s="5" t="s">
        <v>9</v>
      </c>
    </row>
    <row r="4" s="1" customFormat="1" ht="25" customHeight="1" spans="1:18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5"/>
      <c r="R4" s="5"/>
    </row>
    <row r="5" s="1" customFormat="1" ht="25" customHeight="1" spans="1:18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5"/>
      <c r="R5" s="5"/>
    </row>
    <row r="6" s="1" customFormat="1" ht="24" customHeight="1" spans="1:18">
      <c r="A6" s="4">
        <v>1</v>
      </c>
      <c r="B6" s="4" t="s">
        <v>100</v>
      </c>
      <c r="C6" s="9">
        <v>2990</v>
      </c>
      <c r="D6" s="4">
        <v>632</v>
      </c>
      <c r="E6" s="4">
        <v>316</v>
      </c>
      <c r="F6" s="4">
        <v>29</v>
      </c>
      <c r="G6" s="4">
        <v>0</v>
      </c>
      <c r="H6" s="4">
        <v>0</v>
      </c>
      <c r="I6" s="4">
        <v>0</v>
      </c>
      <c r="J6" s="16">
        <v>28</v>
      </c>
      <c r="K6" s="16">
        <v>12</v>
      </c>
      <c r="L6" s="4">
        <v>0</v>
      </c>
      <c r="M6" s="4">
        <v>0</v>
      </c>
      <c r="N6" s="4">
        <f t="shared" ref="N6:N17" si="0">D6+F6+H6+J6+L6</f>
        <v>689</v>
      </c>
      <c r="O6" s="4">
        <f t="shared" ref="O6:O17" si="1">E6+G6+I6+K6+M6</f>
        <v>328</v>
      </c>
      <c r="P6" s="4">
        <f t="shared" ref="P6:P17" si="2">N6+O6</f>
        <v>1017</v>
      </c>
      <c r="Q6" s="4">
        <f t="shared" ref="Q6:Q17" si="3">C6-O6</f>
        <v>2662</v>
      </c>
      <c r="R6" s="4"/>
    </row>
    <row r="7" ht="24" customHeight="1" spans="1:18">
      <c r="A7" s="10">
        <v>2</v>
      </c>
      <c r="B7" s="4" t="s">
        <v>101</v>
      </c>
      <c r="C7" s="9">
        <v>2990</v>
      </c>
      <c r="D7" s="4">
        <v>632</v>
      </c>
      <c r="E7" s="4">
        <v>316</v>
      </c>
      <c r="F7" s="4">
        <v>29</v>
      </c>
      <c r="G7" s="4">
        <v>0</v>
      </c>
      <c r="H7" s="4">
        <v>0</v>
      </c>
      <c r="I7" s="4">
        <v>0</v>
      </c>
      <c r="J7" s="16">
        <v>28</v>
      </c>
      <c r="K7" s="16">
        <v>12</v>
      </c>
      <c r="L7" s="4">
        <v>0</v>
      </c>
      <c r="M7" s="4">
        <v>0</v>
      </c>
      <c r="N7" s="4">
        <f t="shared" si="0"/>
        <v>689</v>
      </c>
      <c r="O7" s="4">
        <f t="shared" si="1"/>
        <v>328</v>
      </c>
      <c r="P7" s="4">
        <f t="shared" si="2"/>
        <v>1017</v>
      </c>
      <c r="Q7" s="4">
        <f t="shared" si="3"/>
        <v>2662</v>
      </c>
      <c r="R7" s="10"/>
    </row>
    <row r="8" customFormat="1" ht="24" customHeight="1" spans="1:18">
      <c r="A8" s="4">
        <v>3</v>
      </c>
      <c r="B8" s="4" t="s">
        <v>103</v>
      </c>
      <c r="C8" s="9">
        <v>2990</v>
      </c>
      <c r="D8" s="4">
        <v>632</v>
      </c>
      <c r="E8" s="4">
        <v>316</v>
      </c>
      <c r="F8" s="4">
        <v>29</v>
      </c>
      <c r="G8" s="4">
        <v>0</v>
      </c>
      <c r="H8" s="4">
        <v>0</v>
      </c>
      <c r="I8" s="4">
        <v>0</v>
      </c>
      <c r="J8" s="16">
        <v>28</v>
      </c>
      <c r="K8" s="16">
        <v>12</v>
      </c>
      <c r="L8" s="4">
        <v>0</v>
      </c>
      <c r="M8" s="4">
        <v>0</v>
      </c>
      <c r="N8" s="4">
        <f t="shared" si="0"/>
        <v>689</v>
      </c>
      <c r="O8" s="4">
        <f t="shared" si="1"/>
        <v>328</v>
      </c>
      <c r="P8" s="4">
        <f t="shared" si="2"/>
        <v>1017</v>
      </c>
      <c r="Q8" s="4">
        <f t="shared" si="3"/>
        <v>2662</v>
      </c>
      <c r="R8" s="10"/>
    </row>
    <row r="9" customFormat="1" ht="24" customHeight="1" spans="1:20">
      <c r="A9" s="4">
        <v>4</v>
      </c>
      <c r="B9" s="4" t="s">
        <v>104</v>
      </c>
      <c r="C9" s="9">
        <v>2990</v>
      </c>
      <c r="D9" s="4">
        <v>632</v>
      </c>
      <c r="E9" s="4">
        <v>316</v>
      </c>
      <c r="F9" s="4">
        <v>29</v>
      </c>
      <c r="G9" s="4">
        <v>0</v>
      </c>
      <c r="H9" s="4">
        <v>0</v>
      </c>
      <c r="I9" s="4">
        <v>0</v>
      </c>
      <c r="J9" s="16">
        <v>28</v>
      </c>
      <c r="K9" s="16">
        <v>12</v>
      </c>
      <c r="L9" s="4">
        <v>0</v>
      </c>
      <c r="M9" s="4">
        <v>0</v>
      </c>
      <c r="N9" s="4">
        <f t="shared" si="0"/>
        <v>689</v>
      </c>
      <c r="O9" s="4">
        <f t="shared" si="1"/>
        <v>328</v>
      </c>
      <c r="P9" s="4">
        <f t="shared" si="2"/>
        <v>1017</v>
      </c>
      <c r="Q9" s="4">
        <f t="shared" si="3"/>
        <v>2662</v>
      </c>
      <c r="R9" s="10"/>
      <c r="T9" t="s">
        <v>176</v>
      </c>
    </row>
    <row r="10" ht="24" customHeight="1" spans="1:18">
      <c r="A10" s="10">
        <v>5</v>
      </c>
      <c r="B10" s="4" t="s">
        <v>105</v>
      </c>
      <c r="C10" s="9">
        <v>2990</v>
      </c>
      <c r="D10" s="4">
        <v>632</v>
      </c>
      <c r="E10" s="4">
        <v>316</v>
      </c>
      <c r="F10" s="4">
        <v>29</v>
      </c>
      <c r="G10" s="4">
        <v>0</v>
      </c>
      <c r="H10" s="4">
        <v>0</v>
      </c>
      <c r="I10" s="4">
        <v>0</v>
      </c>
      <c r="J10" s="16">
        <v>28</v>
      </c>
      <c r="K10" s="16">
        <v>12</v>
      </c>
      <c r="L10" s="4">
        <v>0</v>
      </c>
      <c r="M10" s="4">
        <v>0</v>
      </c>
      <c r="N10" s="4">
        <f t="shared" si="0"/>
        <v>689</v>
      </c>
      <c r="O10" s="4">
        <f t="shared" si="1"/>
        <v>328</v>
      </c>
      <c r="P10" s="4">
        <f t="shared" si="2"/>
        <v>1017</v>
      </c>
      <c r="Q10" s="4">
        <f t="shared" si="3"/>
        <v>2662</v>
      </c>
      <c r="R10" s="10"/>
    </row>
    <row r="11" ht="24" customHeight="1" spans="1:18">
      <c r="A11" s="4">
        <v>6</v>
      </c>
      <c r="B11" s="4" t="s">
        <v>106</v>
      </c>
      <c r="C11" s="9">
        <v>2990</v>
      </c>
      <c r="D11" s="4">
        <v>632</v>
      </c>
      <c r="E11" s="4">
        <v>316</v>
      </c>
      <c r="F11" s="4">
        <v>29</v>
      </c>
      <c r="G11" s="4">
        <v>0</v>
      </c>
      <c r="H11" s="4">
        <v>0</v>
      </c>
      <c r="I11" s="4">
        <v>0</v>
      </c>
      <c r="J11" s="16">
        <v>28</v>
      </c>
      <c r="K11" s="16">
        <v>12</v>
      </c>
      <c r="L11" s="4">
        <v>0</v>
      </c>
      <c r="M11" s="4">
        <v>0</v>
      </c>
      <c r="N11" s="4">
        <f t="shared" si="0"/>
        <v>689</v>
      </c>
      <c r="O11" s="4">
        <f t="shared" si="1"/>
        <v>328</v>
      </c>
      <c r="P11" s="4">
        <f t="shared" si="2"/>
        <v>1017</v>
      </c>
      <c r="Q11" s="4">
        <f t="shared" si="3"/>
        <v>2662</v>
      </c>
      <c r="R11" s="10"/>
    </row>
    <row r="12" ht="24" customHeight="1" spans="1:23">
      <c r="A12" s="4">
        <v>7</v>
      </c>
      <c r="B12" s="4" t="s">
        <v>107</v>
      </c>
      <c r="C12" s="9">
        <v>2990</v>
      </c>
      <c r="D12" s="4">
        <v>632</v>
      </c>
      <c r="E12" s="4">
        <v>316</v>
      </c>
      <c r="F12" s="4">
        <v>29</v>
      </c>
      <c r="G12" s="4">
        <v>0</v>
      </c>
      <c r="H12" s="4">
        <v>0</v>
      </c>
      <c r="I12" s="4">
        <v>0</v>
      </c>
      <c r="J12" s="16">
        <v>28</v>
      </c>
      <c r="K12" s="16">
        <v>12</v>
      </c>
      <c r="L12" s="4">
        <v>0</v>
      </c>
      <c r="M12" s="4">
        <v>0</v>
      </c>
      <c r="N12" s="4">
        <f t="shared" si="0"/>
        <v>689</v>
      </c>
      <c r="O12" s="4">
        <f t="shared" si="1"/>
        <v>328</v>
      </c>
      <c r="P12" s="4">
        <f t="shared" si="2"/>
        <v>1017</v>
      </c>
      <c r="Q12" s="4">
        <f t="shared" si="3"/>
        <v>2662</v>
      </c>
      <c r="R12" s="10"/>
      <c r="T12" t="s">
        <v>177</v>
      </c>
      <c r="W12" t="s">
        <v>178</v>
      </c>
    </row>
    <row r="13" ht="24" customHeight="1" spans="1:18">
      <c r="A13" s="10">
        <v>8</v>
      </c>
      <c r="B13" s="4" t="s">
        <v>108</v>
      </c>
      <c r="C13" s="9">
        <v>2990</v>
      </c>
      <c r="D13" s="4">
        <v>632</v>
      </c>
      <c r="E13" s="4">
        <v>316</v>
      </c>
      <c r="F13" s="4">
        <v>29</v>
      </c>
      <c r="G13" s="4">
        <v>0</v>
      </c>
      <c r="H13" s="4">
        <v>0</v>
      </c>
      <c r="I13" s="4">
        <v>0</v>
      </c>
      <c r="J13" s="16">
        <v>28</v>
      </c>
      <c r="K13" s="16">
        <v>12</v>
      </c>
      <c r="L13" s="4">
        <v>0</v>
      </c>
      <c r="M13" s="4">
        <v>0</v>
      </c>
      <c r="N13" s="4">
        <f t="shared" si="0"/>
        <v>689</v>
      </c>
      <c r="O13" s="4">
        <f t="shared" si="1"/>
        <v>328</v>
      </c>
      <c r="P13" s="4">
        <f t="shared" si="2"/>
        <v>1017</v>
      </c>
      <c r="Q13" s="4">
        <f t="shared" si="3"/>
        <v>2662</v>
      </c>
      <c r="R13" s="10"/>
    </row>
    <row r="14" ht="24" customHeight="1" spans="1:18">
      <c r="A14" s="4">
        <v>9</v>
      </c>
      <c r="B14" s="4" t="s">
        <v>110</v>
      </c>
      <c r="C14" s="9">
        <v>2990</v>
      </c>
      <c r="D14" s="4">
        <v>632</v>
      </c>
      <c r="E14" s="4">
        <v>316</v>
      </c>
      <c r="F14" s="4">
        <v>29</v>
      </c>
      <c r="G14" s="4">
        <v>0</v>
      </c>
      <c r="H14" s="4">
        <v>0</v>
      </c>
      <c r="I14" s="4">
        <v>0</v>
      </c>
      <c r="J14" s="16">
        <v>28</v>
      </c>
      <c r="K14" s="16">
        <v>12</v>
      </c>
      <c r="L14" s="4">
        <v>0</v>
      </c>
      <c r="M14" s="4">
        <v>0</v>
      </c>
      <c r="N14" s="4">
        <f t="shared" si="0"/>
        <v>689</v>
      </c>
      <c r="O14" s="4">
        <f t="shared" si="1"/>
        <v>328</v>
      </c>
      <c r="P14" s="4">
        <f t="shared" si="2"/>
        <v>1017</v>
      </c>
      <c r="Q14" s="4">
        <f t="shared" si="3"/>
        <v>2662</v>
      </c>
      <c r="R14" s="10"/>
    </row>
    <row r="15" ht="24" customHeight="1" spans="1:18">
      <c r="A15" s="4">
        <v>10</v>
      </c>
      <c r="B15" s="4" t="s">
        <v>111</v>
      </c>
      <c r="C15" s="9">
        <v>2990</v>
      </c>
      <c r="D15" s="4">
        <v>632</v>
      </c>
      <c r="E15" s="4">
        <v>316</v>
      </c>
      <c r="F15" s="4">
        <v>29</v>
      </c>
      <c r="G15" s="4">
        <v>0</v>
      </c>
      <c r="H15" s="4">
        <v>0</v>
      </c>
      <c r="I15" s="4">
        <v>0</v>
      </c>
      <c r="J15" s="16">
        <v>28</v>
      </c>
      <c r="K15" s="16">
        <v>12</v>
      </c>
      <c r="L15" s="4">
        <v>0</v>
      </c>
      <c r="M15" s="4">
        <v>0</v>
      </c>
      <c r="N15" s="4">
        <f t="shared" si="0"/>
        <v>689</v>
      </c>
      <c r="O15" s="4">
        <f t="shared" si="1"/>
        <v>328</v>
      </c>
      <c r="P15" s="4">
        <f t="shared" si="2"/>
        <v>1017</v>
      </c>
      <c r="Q15" s="4">
        <f t="shared" si="3"/>
        <v>2662</v>
      </c>
      <c r="R15" s="10"/>
    </row>
    <row r="16" ht="24" customHeight="1" spans="1:18">
      <c r="A16" s="10">
        <v>11</v>
      </c>
      <c r="B16" s="4" t="s">
        <v>112</v>
      </c>
      <c r="C16" s="9">
        <v>2990</v>
      </c>
      <c r="D16" s="4">
        <v>632</v>
      </c>
      <c r="E16" s="4">
        <v>316</v>
      </c>
      <c r="F16" s="4">
        <v>29</v>
      </c>
      <c r="G16" s="4">
        <v>0</v>
      </c>
      <c r="H16" s="4">
        <v>0</v>
      </c>
      <c r="I16" s="4">
        <v>0</v>
      </c>
      <c r="J16" s="16">
        <v>28</v>
      </c>
      <c r="K16" s="16">
        <v>12</v>
      </c>
      <c r="L16" s="4">
        <v>0</v>
      </c>
      <c r="M16" s="4">
        <v>0</v>
      </c>
      <c r="N16" s="4">
        <f t="shared" si="0"/>
        <v>689</v>
      </c>
      <c r="O16" s="4">
        <f t="shared" si="1"/>
        <v>328</v>
      </c>
      <c r="P16" s="4">
        <f t="shared" si="2"/>
        <v>1017</v>
      </c>
      <c r="Q16" s="4">
        <f t="shared" si="3"/>
        <v>2662</v>
      </c>
      <c r="R16" s="10"/>
    </row>
    <row r="17" ht="24" customHeight="1" spans="1:18">
      <c r="A17" s="4">
        <v>12</v>
      </c>
      <c r="B17" s="4" t="s">
        <v>113</v>
      </c>
      <c r="C17" s="9">
        <v>2990</v>
      </c>
      <c r="D17" s="4">
        <v>632</v>
      </c>
      <c r="E17" s="4">
        <v>316</v>
      </c>
      <c r="F17" s="4">
        <v>29</v>
      </c>
      <c r="G17" s="4">
        <v>0</v>
      </c>
      <c r="H17" s="4">
        <v>0</v>
      </c>
      <c r="I17" s="4">
        <v>0</v>
      </c>
      <c r="J17" s="16">
        <v>28</v>
      </c>
      <c r="K17" s="16">
        <v>12</v>
      </c>
      <c r="L17" s="4">
        <v>0</v>
      </c>
      <c r="M17" s="4">
        <v>0</v>
      </c>
      <c r="N17" s="4">
        <f t="shared" si="0"/>
        <v>689</v>
      </c>
      <c r="O17" s="4">
        <f t="shared" si="1"/>
        <v>328</v>
      </c>
      <c r="P17" s="4">
        <f t="shared" si="2"/>
        <v>1017</v>
      </c>
      <c r="Q17" s="4">
        <f t="shared" si="3"/>
        <v>2662</v>
      </c>
      <c r="R17" s="10"/>
    </row>
    <row r="18" ht="24" customHeight="1" spans="1:18">
      <c r="A18" s="11"/>
      <c r="B18" s="10" t="s">
        <v>8</v>
      </c>
      <c r="C18" s="10">
        <f t="shared" ref="C18:Q18" si="4">SUM(C6:C17)</f>
        <v>35880</v>
      </c>
      <c r="D18" s="10">
        <f t="shared" si="4"/>
        <v>7584</v>
      </c>
      <c r="E18" s="10">
        <f t="shared" si="4"/>
        <v>3792</v>
      </c>
      <c r="F18" s="10">
        <f t="shared" si="4"/>
        <v>348</v>
      </c>
      <c r="G18" s="10">
        <f t="shared" si="4"/>
        <v>0</v>
      </c>
      <c r="H18" s="10">
        <f t="shared" si="4"/>
        <v>0</v>
      </c>
      <c r="I18" s="10">
        <f t="shared" si="4"/>
        <v>0</v>
      </c>
      <c r="J18" s="10">
        <f t="shared" si="4"/>
        <v>336</v>
      </c>
      <c r="K18" s="10">
        <f t="shared" si="4"/>
        <v>144</v>
      </c>
      <c r="L18" s="10">
        <f t="shared" si="4"/>
        <v>0</v>
      </c>
      <c r="M18" s="10">
        <f t="shared" si="4"/>
        <v>0</v>
      </c>
      <c r="N18" s="10">
        <f t="shared" si="4"/>
        <v>8268</v>
      </c>
      <c r="O18" s="10">
        <f t="shared" si="4"/>
        <v>3936</v>
      </c>
      <c r="P18" s="10">
        <f t="shared" si="4"/>
        <v>12204</v>
      </c>
      <c r="Q18" s="10">
        <f t="shared" si="4"/>
        <v>31944</v>
      </c>
      <c r="R18" s="10"/>
    </row>
    <row r="19" customFormat="1"/>
    <row r="20" customFormat="1" ht="18.75" spans="2:11">
      <c r="B20" s="48"/>
      <c r="C20" s="48"/>
      <c r="D20" s="48"/>
      <c r="E20" s="48"/>
      <c r="F20" s="48"/>
      <c r="G20" s="49"/>
      <c r="H20" s="12"/>
      <c r="I20" s="1"/>
      <c r="J20" s="1"/>
      <c r="K20" s="1"/>
    </row>
  </sheetData>
  <mergeCells count="15">
    <mergeCell ref="B1:R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3:Q5"/>
    <mergeCell ref="R3:R5"/>
  </mergeCell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1048576"/>
    </sheetView>
  </sheetViews>
  <sheetFormatPr defaultColWidth="9" defaultRowHeight="13.5" outlineLevelCol="5"/>
  <cols>
    <col min="1" max="1" width="11.5" style="20" customWidth="1"/>
    <col min="2" max="2" width="22.125" style="20" customWidth="1"/>
    <col min="3" max="3" width="13.5" style="20" customWidth="1"/>
    <col min="4" max="4" width="29.75" style="20" customWidth="1"/>
    <col min="5" max="5" width="13.875" style="20" customWidth="1"/>
    <col min="6" max="6" width="23.625" style="20" customWidth="1"/>
    <col min="7" max="16384" width="9" style="20"/>
  </cols>
  <sheetData>
    <row r="1" s="20" customFormat="1" ht="35" customHeight="1" spans="1:6">
      <c r="A1" s="21" t="s">
        <v>0</v>
      </c>
      <c r="B1" s="21"/>
      <c r="C1" s="21"/>
      <c r="D1" s="21"/>
      <c r="E1" s="21"/>
      <c r="F1" s="21"/>
    </row>
    <row r="2" s="20" customFormat="1" ht="25" customHeight="1" spans="1:6">
      <c r="A2" s="22" t="s">
        <v>31</v>
      </c>
      <c r="B2" s="22"/>
      <c r="C2" s="22"/>
      <c r="D2" s="22"/>
      <c r="E2" s="22" t="s">
        <v>191</v>
      </c>
      <c r="F2" s="22"/>
    </row>
    <row r="3" s="20" customFormat="1" ht="25" customHeight="1" spans="1:6">
      <c r="A3" s="23" t="s">
        <v>3</v>
      </c>
      <c r="B3" s="23" t="s">
        <v>4</v>
      </c>
      <c r="C3" s="23" t="s">
        <v>5</v>
      </c>
      <c r="D3" s="23" t="s">
        <v>7</v>
      </c>
      <c r="E3" s="23" t="s">
        <v>8</v>
      </c>
      <c r="F3" s="23" t="s">
        <v>9</v>
      </c>
    </row>
    <row r="4" s="20" customFormat="1" ht="49" customHeight="1" spans="1:6">
      <c r="A4" s="23">
        <v>1</v>
      </c>
      <c r="B4" s="24">
        <v>2023.09</v>
      </c>
      <c r="C4" s="23" t="s">
        <v>192</v>
      </c>
      <c r="D4" s="23" t="s">
        <v>193</v>
      </c>
      <c r="E4" s="25">
        <v>11000</v>
      </c>
      <c r="F4" s="23" t="s">
        <v>194</v>
      </c>
    </row>
    <row r="5" s="20" customFormat="1" ht="25" customHeight="1" spans="1:6">
      <c r="A5" s="23" t="s">
        <v>8</v>
      </c>
      <c r="B5" s="23"/>
      <c r="C5" s="23"/>
      <c r="D5" s="23"/>
      <c r="E5" s="25">
        <f>SUM(E4:E4)</f>
        <v>11000</v>
      </c>
      <c r="F5" s="23"/>
    </row>
    <row r="6" s="20" customFormat="1" ht="25" customHeight="1" spans="2:4">
      <c r="B6" s="20" t="s">
        <v>22</v>
      </c>
      <c r="D6" s="20" t="s">
        <v>23</v>
      </c>
    </row>
    <row r="7" s="20" customFormat="1" ht="25" customHeight="1" spans="2:4">
      <c r="B7" s="20" t="s">
        <v>24</v>
      </c>
      <c r="D7" s="20" t="s">
        <v>24</v>
      </c>
    </row>
    <row r="8" s="20" customFormat="1" ht="25" customHeight="1" spans="1:2">
      <c r="A8" s="20" t="s">
        <v>25</v>
      </c>
      <c r="B8" s="20" t="s">
        <v>26</v>
      </c>
    </row>
    <row r="9" s="20" customFormat="1" ht="25" customHeight="1" spans="1:2">
      <c r="A9" s="20" t="s">
        <v>27</v>
      </c>
      <c r="B9" s="20" t="s">
        <v>28</v>
      </c>
    </row>
    <row r="10" s="20" customFormat="1" ht="25" customHeight="1" spans="1:2">
      <c r="A10" s="20" t="s">
        <v>29</v>
      </c>
      <c r="B10" s="58" t="s">
        <v>30</v>
      </c>
    </row>
  </sheetData>
  <mergeCells count="3">
    <mergeCell ref="A1:F1"/>
    <mergeCell ref="A2:C2"/>
    <mergeCell ref="E2:F2"/>
  </mergeCells>
  <pageMargins left="0.75" right="0.75" top="1" bottom="1" header="0.5" footer="0.5"/>
  <pageSetup paperSize="9" orientation="landscape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$A1:$XFD1048576"/>
    </sheetView>
  </sheetViews>
  <sheetFormatPr defaultColWidth="9" defaultRowHeight="13.5" outlineLevelCol="5"/>
  <cols>
    <col min="2" max="2" width="14.875" customWidth="1"/>
  </cols>
  <sheetData>
    <row r="1" ht="39" customHeight="1" spans="1:6">
      <c r="A1" s="27" t="s">
        <v>195</v>
      </c>
      <c r="B1" s="28"/>
      <c r="C1" s="28"/>
      <c r="D1" s="28"/>
      <c r="E1" s="28"/>
      <c r="F1" s="28"/>
    </row>
    <row r="2" ht="19.5" spans="1:6">
      <c r="A2" s="29" t="s">
        <v>196</v>
      </c>
      <c r="B2" s="29" t="s">
        <v>197</v>
      </c>
      <c r="C2" s="29" t="s">
        <v>198</v>
      </c>
      <c r="D2" s="29" t="s">
        <v>199</v>
      </c>
      <c r="E2" s="29" t="s">
        <v>200</v>
      </c>
      <c r="F2" s="29" t="s">
        <v>201</v>
      </c>
    </row>
    <row r="3" ht="19.5" spans="1:6">
      <c r="A3" s="30">
        <v>1</v>
      </c>
      <c r="B3" s="30" t="s">
        <v>202</v>
      </c>
      <c r="C3" s="30">
        <v>2300</v>
      </c>
      <c r="D3" s="30">
        <v>1</v>
      </c>
      <c r="E3" s="30">
        <v>2300</v>
      </c>
      <c r="F3" s="30" t="s">
        <v>203</v>
      </c>
    </row>
    <row r="4" ht="19.5" spans="1:6">
      <c r="A4" s="30">
        <v>2</v>
      </c>
      <c r="B4" s="30" t="s">
        <v>204</v>
      </c>
      <c r="C4" s="30">
        <v>1050</v>
      </c>
      <c r="D4" s="30">
        <v>1</v>
      </c>
      <c r="E4" s="30">
        <v>1050</v>
      </c>
      <c r="F4" s="30" t="s">
        <v>205</v>
      </c>
    </row>
    <row r="5" ht="19.5" spans="1:6">
      <c r="A5" s="30">
        <v>3</v>
      </c>
      <c r="B5" s="30" t="s">
        <v>206</v>
      </c>
      <c r="C5" s="30">
        <v>1050</v>
      </c>
      <c r="D5" s="30">
        <v>1</v>
      </c>
      <c r="E5" s="30">
        <v>1050</v>
      </c>
      <c r="F5" s="30" t="s">
        <v>207</v>
      </c>
    </row>
    <row r="6" ht="19.5" spans="1:6">
      <c r="A6" s="30">
        <v>4</v>
      </c>
      <c r="B6" s="30" t="s">
        <v>208</v>
      </c>
      <c r="C6" s="30">
        <v>800</v>
      </c>
      <c r="D6" s="30">
        <v>1</v>
      </c>
      <c r="E6" s="30">
        <v>800</v>
      </c>
      <c r="F6" s="30" t="s">
        <v>209</v>
      </c>
    </row>
    <row r="7" ht="19.5" spans="1:6">
      <c r="A7" s="30">
        <v>5</v>
      </c>
      <c r="B7" s="30" t="s">
        <v>210</v>
      </c>
      <c r="C7" s="30">
        <v>4000</v>
      </c>
      <c r="D7" s="30">
        <v>1</v>
      </c>
      <c r="E7" s="30">
        <v>4000</v>
      </c>
      <c r="F7" s="30"/>
    </row>
    <row r="8" ht="38.25" spans="1:6">
      <c r="A8" s="30">
        <v>6</v>
      </c>
      <c r="B8" s="30" t="s">
        <v>211</v>
      </c>
      <c r="C8" s="30">
        <v>200</v>
      </c>
      <c r="D8" s="30">
        <v>2</v>
      </c>
      <c r="E8" s="30">
        <v>400</v>
      </c>
      <c r="F8" s="30" t="s">
        <v>212</v>
      </c>
    </row>
    <row r="9" ht="38.25" spans="1:6">
      <c r="A9" s="30">
        <v>7</v>
      </c>
      <c r="B9" s="30" t="s">
        <v>213</v>
      </c>
      <c r="C9" s="30">
        <v>400</v>
      </c>
      <c r="D9" s="30">
        <v>1</v>
      </c>
      <c r="E9" s="30">
        <v>400</v>
      </c>
      <c r="F9" s="30" t="s">
        <v>214</v>
      </c>
    </row>
    <row r="10" ht="38.25" spans="1:6">
      <c r="A10" s="30" t="s">
        <v>215</v>
      </c>
      <c r="B10" s="30"/>
      <c r="C10" s="30"/>
      <c r="D10" s="30"/>
      <c r="E10" s="30">
        <v>10000</v>
      </c>
      <c r="F10" s="30"/>
    </row>
    <row r="11" ht="38.25" spans="1:6">
      <c r="A11" s="30"/>
      <c r="B11" s="30" t="s">
        <v>216</v>
      </c>
      <c r="C11" s="30"/>
      <c r="D11" s="30"/>
      <c r="E11" s="30">
        <v>1000</v>
      </c>
      <c r="F11" s="30" t="s">
        <v>217</v>
      </c>
    </row>
    <row r="12" ht="21" spans="1:6">
      <c r="A12" s="30" t="s">
        <v>218</v>
      </c>
      <c r="B12" s="30"/>
      <c r="C12" s="30"/>
      <c r="D12" s="30"/>
      <c r="E12" s="31">
        <v>11000</v>
      </c>
      <c r="F12" s="32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191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2023.1</v>
      </c>
      <c r="C4" s="23" t="s">
        <v>14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2023.1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2023.1</v>
      </c>
      <c r="C6" s="23" t="s">
        <v>16</v>
      </c>
      <c r="D6" s="23" t="s">
        <v>136</v>
      </c>
      <c r="E6" s="26" t="s">
        <v>220</v>
      </c>
      <c r="F6" s="23">
        <f>'23.10发放'!N21</f>
        <v>10335</v>
      </c>
      <c r="G6" s="26"/>
    </row>
    <row r="7" s="20" customFormat="1" ht="25" customHeight="1" spans="1:7">
      <c r="A7" s="23">
        <v>4</v>
      </c>
      <c r="B7" s="24" t="s">
        <v>221</v>
      </c>
      <c r="C7" s="23" t="s">
        <v>11</v>
      </c>
      <c r="D7" s="23" t="s">
        <v>222</v>
      </c>
      <c r="E7" s="26" t="s">
        <v>223</v>
      </c>
      <c r="F7" s="23">
        <f>2990*2*5</f>
        <v>29900</v>
      </c>
      <c r="G7" s="26"/>
    </row>
    <row r="8" s="20" customFormat="1" ht="25" customHeight="1" spans="1:7">
      <c r="A8" s="23">
        <v>5</v>
      </c>
      <c r="B8" s="24" t="s">
        <v>221</v>
      </c>
      <c r="C8" s="23" t="s">
        <v>224</v>
      </c>
      <c r="D8" s="23" t="s">
        <v>222</v>
      </c>
      <c r="E8" s="26" t="s">
        <v>225</v>
      </c>
      <c r="F8" s="23">
        <f>689*2*5</f>
        <v>6890</v>
      </c>
      <c r="G8" s="26"/>
    </row>
    <row r="9" s="20" customFormat="1" ht="25" customHeight="1" spans="1:7">
      <c r="A9" s="23">
        <v>6</v>
      </c>
      <c r="B9" s="24" t="s">
        <v>221</v>
      </c>
      <c r="C9" s="23" t="s">
        <v>14</v>
      </c>
      <c r="D9" s="23" t="s">
        <v>222</v>
      </c>
      <c r="E9" s="23" t="s">
        <v>226</v>
      </c>
      <c r="F9" s="25">
        <f>80*2*5*1.07</f>
        <v>856</v>
      </c>
      <c r="G9" s="23" t="s">
        <v>35</v>
      </c>
    </row>
    <row r="10" s="20" customFormat="1" ht="25" customHeight="1" spans="1:7">
      <c r="A10" s="23" t="s">
        <v>8</v>
      </c>
      <c r="B10" s="23"/>
      <c r="C10" s="23"/>
      <c r="D10" s="23"/>
      <c r="E10" s="23"/>
      <c r="F10" s="25">
        <f>SUM(F4:F9)</f>
        <v>94115</v>
      </c>
      <c r="G10" s="23"/>
    </row>
    <row r="11" s="20" customFormat="1" ht="25" customHeight="1" spans="2:5">
      <c r="B11" s="20" t="s">
        <v>22</v>
      </c>
      <c r="E11" s="20" t="s">
        <v>23</v>
      </c>
    </row>
    <row r="12" s="20" customFormat="1" ht="25" customHeight="1" spans="2:5">
      <c r="B12" s="20" t="s">
        <v>24</v>
      </c>
      <c r="E12" s="20" t="s">
        <v>24</v>
      </c>
    </row>
    <row r="13" s="20" customFormat="1" ht="25" customHeight="1" spans="1:2">
      <c r="A13" s="20" t="s">
        <v>25</v>
      </c>
      <c r="B13" s="20" t="s">
        <v>26</v>
      </c>
    </row>
    <row r="14" s="20" customFormat="1" ht="25" customHeight="1" spans="1:2">
      <c r="A14" s="20" t="s">
        <v>27</v>
      </c>
      <c r="B14" s="20" t="s">
        <v>28</v>
      </c>
    </row>
    <row r="15" s="20" customFormat="1" ht="25" customHeight="1" spans="1:2">
      <c r="A15" s="20" t="s">
        <v>29</v>
      </c>
      <c r="B15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opLeftCell="A4" workbookViewId="0">
      <selection activeCell="A3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11.625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173</v>
      </c>
      <c r="E3" s="4"/>
      <c r="F3" s="4" t="s">
        <v>174</v>
      </c>
      <c r="G3" s="4"/>
      <c r="H3" s="4" t="s">
        <v>52</v>
      </c>
      <c r="I3" s="4"/>
      <c r="J3" s="4" t="s">
        <v>175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632</v>
      </c>
      <c r="E6" s="4">
        <v>316</v>
      </c>
      <c r="F6" s="4">
        <v>29</v>
      </c>
      <c r="G6" s="4">
        <v>0</v>
      </c>
      <c r="H6" s="4">
        <v>0</v>
      </c>
      <c r="I6" s="4">
        <v>0</v>
      </c>
      <c r="J6" s="16">
        <v>28</v>
      </c>
      <c r="K6" s="16">
        <v>12</v>
      </c>
      <c r="L6" s="4">
        <v>0</v>
      </c>
      <c r="M6" s="4">
        <v>0</v>
      </c>
      <c r="N6" s="4">
        <f t="shared" ref="N6:N20" si="0">D6+F6+H6+J6+L6</f>
        <v>689</v>
      </c>
      <c r="O6" s="4">
        <f t="shared" ref="O6:O20" si="1">E6+G6+I6+K6+M6</f>
        <v>328</v>
      </c>
      <c r="P6" s="4">
        <f t="shared" ref="P6:P20" si="2">N6+O6</f>
        <v>1017</v>
      </c>
      <c r="Q6" s="4">
        <v>0</v>
      </c>
      <c r="R6" s="4">
        <f t="shared" ref="R6:R20" si="3">C6-O6</f>
        <v>2662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632</v>
      </c>
      <c r="E7" s="4">
        <v>316</v>
      </c>
      <c r="F7" s="4">
        <v>29</v>
      </c>
      <c r="G7" s="4">
        <v>0</v>
      </c>
      <c r="H7" s="4">
        <v>0</v>
      </c>
      <c r="I7" s="4">
        <v>0</v>
      </c>
      <c r="J7" s="16">
        <v>28</v>
      </c>
      <c r="K7" s="16">
        <v>12</v>
      </c>
      <c r="L7" s="4">
        <v>0</v>
      </c>
      <c r="M7" s="4">
        <v>0</v>
      </c>
      <c r="N7" s="4">
        <f t="shared" si="0"/>
        <v>689</v>
      </c>
      <c r="O7" s="4">
        <f t="shared" si="1"/>
        <v>328</v>
      </c>
      <c r="P7" s="4">
        <f t="shared" si="2"/>
        <v>1017</v>
      </c>
      <c r="Q7" s="4">
        <v>0</v>
      </c>
      <c r="R7" s="4">
        <f t="shared" si="3"/>
        <v>2662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632</v>
      </c>
      <c r="E8" s="4">
        <v>316</v>
      </c>
      <c r="F8" s="4">
        <v>29</v>
      </c>
      <c r="G8" s="4">
        <v>0</v>
      </c>
      <c r="H8" s="4">
        <v>0</v>
      </c>
      <c r="I8" s="4">
        <v>0</v>
      </c>
      <c r="J8" s="16">
        <v>28</v>
      </c>
      <c r="K8" s="16">
        <v>12</v>
      </c>
      <c r="L8" s="4">
        <v>0</v>
      </c>
      <c r="M8" s="4">
        <v>0</v>
      </c>
      <c r="N8" s="4">
        <f t="shared" si="0"/>
        <v>689</v>
      </c>
      <c r="O8" s="4">
        <f t="shared" si="1"/>
        <v>328</v>
      </c>
      <c r="P8" s="4">
        <f t="shared" si="2"/>
        <v>1017</v>
      </c>
      <c r="Q8" s="4">
        <v>0</v>
      </c>
      <c r="R8" s="4">
        <f t="shared" si="3"/>
        <v>2662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632</v>
      </c>
      <c r="E9" s="4">
        <v>316</v>
      </c>
      <c r="F9" s="4">
        <v>29</v>
      </c>
      <c r="G9" s="4">
        <v>0</v>
      </c>
      <c r="H9" s="4">
        <v>0</v>
      </c>
      <c r="I9" s="4">
        <v>0</v>
      </c>
      <c r="J9" s="16">
        <v>28</v>
      </c>
      <c r="K9" s="16">
        <v>12</v>
      </c>
      <c r="L9" s="4">
        <v>0</v>
      </c>
      <c r="M9" s="4">
        <v>0</v>
      </c>
      <c r="N9" s="4">
        <f t="shared" si="0"/>
        <v>689</v>
      </c>
      <c r="O9" s="4">
        <f t="shared" si="1"/>
        <v>328</v>
      </c>
      <c r="P9" s="4">
        <f t="shared" si="2"/>
        <v>1017</v>
      </c>
      <c r="Q9" s="4">
        <v>0</v>
      </c>
      <c r="R9" s="4">
        <f t="shared" si="3"/>
        <v>2662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632</v>
      </c>
      <c r="E10" s="4">
        <v>316</v>
      </c>
      <c r="F10" s="4">
        <v>29</v>
      </c>
      <c r="G10" s="4">
        <v>0</v>
      </c>
      <c r="H10" s="4">
        <v>0</v>
      </c>
      <c r="I10" s="4">
        <v>0</v>
      </c>
      <c r="J10" s="16">
        <v>28</v>
      </c>
      <c r="K10" s="16">
        <v>12</v>
      </c>
      <c r="L10" s="4">
        <v>0</v>
      </c>
      <c r="M10" s="4">
        <v>0</v>
      </c>
      <c r="N10" s="4">
        <f t="shared" si="0"/>
        <v>689</v>
      </c>
      <c r="O10" s="4">
        <f t="shared" si="1"/>
        <v>328</v>
      </c>
      <c r="P10" s="4">
        <f t="shared" si="2"/>
        <v>1017</v>
      </c>
      <c r="Q10" s="4">
        <v>0</v>
      </c>
      <c r="R10" s="4">
        <f t="shared" si="3"/>
        <v>2662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632</v>
      </c>
      <c r="E11" s="4">
        <v>316</v>
      </c>
      <c r="F11" s="4">
        <v>29</v>
      </c>
      <c r="G11" s="4">
        <v>0</v>
      </c>
      <c r="H11" s="4">
        <v>0</v>
      </c>
      <c r="I11" s="4">
        <v>0</v>
      </c>
      <c r="J11" s="16">
        <v>28</v>
      </c>
      <c r="K11" s="16">
        <v>12</v>
      </c>
      <c r="L11" s="4">
        <v>0</v>
      </c>
      <c r="M11" s="4">
        <v>0</v>
      </c>
      <c r="N11" s="4">
        <f t="shared" si="0"/>
        <v>689</v>
      </c>
      <c r="O11" s="4">
        <f t="shared" si="1"/>
        <v>328</v>
      </c>
      <c r="P11" s="4">
        <f t="shared" si="2"/>
        <v>1017</v>
      </c>
      <c r="Q11" s="4">
        <v>0</v>
      </c>
      <c r="R11" s="4">
        <f t="shared" si="3"/>
        <v>2662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632</v>
      </c>
      <c r="E12" s="4">
        <v>316</v>
      </c>
      <c r="F12" s="4">
        <v>29</v>
      </c>
      <c r="G12" s="4">
        <v>0</v>
      </c>
      <c r="H12" s="4">
        <v>0</v>
      </c>
      <c r="I12" s="4">
        <v>0</v>
      </c>
      <c r="J12" s="16">
        <v>28</v>
      </c>
      <c r="K12" s="16">
        <v>12</v>
      </c>
      <c r="L12" s="4">
        <v>0</v>
      </c>
      <c r="M12" s="4">
        <v>0</v>
      </c>
      <c r="N12" s="4">
        <f t="shared" si="0"/>
        <v>689</v>
      </c>
      <c r="O12" s="4">
        <f t="shared" si="1"/>
        <v>328</v>
      </c>
      <c r="P12" s="4">
        <f t="shared" si="2"/>
        <v>1017</v>
      </c>
      <c r="Q12" s="4">
        <v>0</v>
      </c>
      <c r="R12" s="4">
        <f t="shared" si="3"/>
        <v>2662</v>
      </c>
      <c r="S12" s="10"/>
      <c r="U12" t="s">
        <v>177</v>
      </c>
      <c r="X12" t="s">
        <v>178</v>
      </c>
    </row>
    <row r="13" ht="24" customHeight="1" spans="1:19">
      <c r="A13" s="10">
        <v>8</v>
      </c>
      <c r="B13" s="4" t="s">
        <v>108</v>
      </c>
      <c r="C13" s="9">
        <v>2990</v>
      </c>
      <c r="D13" s="4">
        <v>632</v>
      </c>
      <c r="E13" s="4">
        <v>316</v>
      </c>
      <c r="F13" s="4">
        <v>29</v>
      </c>
      <c r="G13" s="4">
        <v>0</v>
      </c>
      <c r="H13" s="4">
        <v>0</v>
      </c>
      <c r="I13" s="4">
        <v>0</v>
      </c>
      <c r="J13" s="16">
        <v>28</v>
      </c>
      <c r="K13" s="16">
        <v>12</v>
      </c>
      <c r="L13" s="4">
        <v>0</v>
      </c>
      <c r="M13" s="4">
        <v>0</v>
      </c>
      <c r="N13" s="4">
        <f t="shared" si="0"/>
        <v>689</v>
      </c>
      <c r="O13" s="4">
        <f t="shared" si="1"/>
        <v>328</v>
      </c>
      <c r="P13" s="4">
        <f t="shared" si="2"/>
        <v>1017</v>
      </c>
      <c r="Q13" s="4">
        <v>0</v>
      </c>
      <c r="R13" s="4">
        <f t="shared" si="3"/>
        <v>2662</v>
      </c>
      <c r="S13" s="10"/>
    </row>
    <row r="14" ht="24" customHeight="1" spans="1:19">
      <c r="A14" s="4">
        <v>9</v>
      </c>
      <c r="B14" s="4" t="s">
        <v>110</v>
      </c>
      <c r="C14" s="9">
        <v>2990</v>
      </c>
      <c r="D14" s="4">
        <v>632</v>
      </c>
      <c r="E14" s="4">
        <v>316</v>
      </c>
      <c r="F14" s="4">
        <v>29</v>
      </c>
      <c r="G14" s="4">
        <v>0</v>
      </c>
      <c r="H14" s="4">
        <v>0</v>
      </c>
      <c r="I14" s="4">
        <v>0</v>
      </c>
      <c r="J14" s="16">
        <v>28</v>
      </c>
      <c r="K14" s="16">
        <v>12</v>
      </c>
      <c r="L14" s="4">
        <v>0</v>
      </c>
      <c r="M14" s="4">
        <v>0</v>
      </c>
      <c r="N14" s="4">
        <f t="shared" si="0"/>
        <v>689</v>
      </c>
      <c r="O14" s="4">
        <f t="shared" si="1"/>
        <v>328</v>
      </c>
      <c r="P14" s="4">
        <f t="shared" si="2"/>
        <v>1017</v>
      </c>
      <c r="Q14" s="4">
        <v>0</v>
      </c>
      <c r="R14" s="4">
        <f t="shared" si="3"/>
        <v>2662</v>
      </c>
      <c r="S14" s="10"/>
    </row>
    <row r="15" ht="24" customHeight="1" spans="1:19">
      <c r="A15" s="4">
        <v>10</v>
      </c>
      <c r="B15" s="4" t="s">
        <v>111</v>
      </c>
      <c r="C15" s="9">
        <v>2990</v>
      </c>
      <c r="D15" s="4">
        <v>632</v>
      </c>
      <c r="E15" s="4">
        <v>316</v>
      </c>
      <c r="F15" s="4">
        <v>29</v>
      </c>
      <c r="G15" s="4">
        <v>0</v>
      </c>
      <c r="H15" s="4">
        <v>0</v>
      </c>
      <c r="I15" s="4">
        <v>0</v>
      </c>
      <c r="J15" s="16">
        <v>28</v>
      </c>
      <c r="K15" s="16">
        <v>12</v>
      </c>
      <c r="L15" s="4">
        <v>0</v>
      </c>
      <c r="M15" s="4">
        <v>0</v>
      </c>
      <c r="N15" s="4">
        <f t="shared" si="0"/>
        <v>689</v>
      </c>
      <c r="O15" s="4">
        <f t="shared" si="1"/>
        <v>328</v>
      </c>
      <c r="P15" s="4">
        <f t="shared" si="2"/>
        <v>1017</v>
      </c>
      <c r="Q15" s="4">
        <v>0</v>
      </c>
      <c r="R15" s="4">
        <f t="shared" si="3"/>
        <v>2662</v>
      </c>
      <c r="S15" s="10"/>
    </row>
    <row r="16" ht="24" customHeight="1" spans="1:19">
      <c r="A16" s="10">
        <v>11</v>
      </c>
      <c r="B16" s="4" t="s">
        <v>112</v>
      </c>
      <c r="C16" s="9">
        <v>2990</v>
      </c>
      <c r="D16" s="4">
        <v>632</v>
      </c>
      <c r="E16" s="4">
        <v>316</v>
      </c>
      <c r="F16" s="4">
        <v>29</v>
      </c>
      <c r="G16" s="4">
        <v>0</v>
      </c>
      <c r="H16" s="4">
        <v>0</v>
      </c>
      <c r="I16" s="4">
        <v>0</v>
      </c>
      <c r="J16" s="16">
        <v>28</v>
      </c>
      <c r="K16" s="16">
        <v>12</v>
      </c>
      <c r="L16" s="4">
        <v>0</v>
      </c>
      <c r="M16" s="4">
        <v>0</v>
      </c>
      <c r="N16" s="4">
        <f t="shared" si="0"/>
        <v>689</v>
      </c>
      <c r="O16" s="4">
        <f t="shared" si="1"/>
        <v>328</v>
      </c>
      <c r="P16" s="4">
        <f t="shared" si="2"/>
        <v>1017</v>
      </c>
      <c r="Q16" s="4">
        <v>0</v>
      </c>
      <c r="R16" s="4">
        <f t="shared" si="3"/>
        <v>2662</v>
      </c>
      <c r="S16" s="10"/>
    </row>
    <row r="17" ht="24" customHeight="1" spans="1:19">
      <c r="A17" s="4">
        <v>12</v>
      </c>
      <c r="B17" s="4" t="s">
        <v>113</v>
      </c>
      <c r="C17" s="9">
        <v>2990</v>
      </c>
      <c r="D17" s="4">
        <v>632</v>
      </c>
      <c r="E17" s="4">
        <v>316</v>
      </c>
      <c r="F17" s="4">
        <v>29</v>
      </c>
      <c r="G17" s="4">
        <v>0</v>
      </c>
      <c r="H17" s="4">
        <v>0</v>
      </c>
      <c r="I17" s="4">
        <v>0</v>
      </c>
      <c r="J17" s="16">
        <v>28</v>
      </c>
      <c r="K17" s="16">
        <v>12</v>
      </c>
      <c r="L17" s="4">
        <v>0</v>
      </c>
      <c r="M17" s="4">
        <v>0</v>
      </c>
      <c r="N17" s="4">
        <f t="shared" si="0"/>
        <v>689</v>
      </c>
      <c r="O17" s="4">
        <f t="shared" si="1"/>
        <v>328</v>
      </c>
      <c r="P17" s="4">
        <f t="shared" si="2"/>
        <v>1017</v>
      </c>
      <c r="Q17" s="4">
        <v>0</v>
      </c>
      <c r="R17" s="4">
        <f t="shared" si="3"/>
        <v>2662</v>
      </c>
      <c r="S17" s="10"/>
    </row>
    <row r="18" ht="24" customHeight="1" spans="1:19">
      <c r="A18" s="4">
        <v>13</v>
      </c>
      <c r="B18" s="4" t="s">
        <v>141</v>
      </c>
      <c r="C18" s="9">
        <v>2990</v>
      </c>
      <c r="D18" s="4">
        <v>632</v>
      </c>
      <c r="E18" s="4">
        <v>316</v>
      </c>
      <c r="F18" s="4">
        <v>29</v>
      </c>
      <c r="G18" s="4">
        <v>0</v>
      </c>
      <c r="H18" s="4">
        <v>0</v>
      </c>
      <c r="I18" s="4">
        <v>0</v>
      </c>
      <c r="J18" s="16">
        <v>28</v>
      </c>
      <c r="K18" s="16">
        <v>12</v>
      </c>
      <c r="L18" s="4">
        <v>0</v>
      </c>
      <c r="M18" s="4">
        <v>0</v>
      </c>
      <c r="N18" s="4">
        <f t="shared" si="0"/>
        <v>689</v>
      </c>
      <c r="O18" s="4">
        <f t="shared" si="1"/>
        <v>328</v>
      </c>
      <c r="P18" s="4">
        <f t="shared" si="2"/>
        <v>1017</v>
      </c>
      <c r="Q18" s="4">
        <v>13310</v>
      </c>
      <c r="R18" s="4">
        <f>C18-O18+Q18</f>
        <v>15972</v>
      </c>
      <c r="S18" s="19" t="s">
        <v>228</v>
      </c>
    </row>
    <row r="19" ht="24" customHeight="1" spans="1:19">
      <c r="A19" s="4">
        <v>14</v>
      </c>
      <c r="B19" s="4" t="s">
        <v>156</v>
      </c>
      <c r="C19" s="9">
        <v>2990</v>
      </c>
      <c r="D19" s="4">
        <v>632</v>
      </c>
      <c r="E19" s="4">
        <v>316</v>
      </c>
      <c r="F19" s="4">
        <v>29</v>
      </c>
      <c r="G19" s="4">
        <v>0</v>
      </c>
      <c r="H19" s="4">
        <v>0</v>
      </c>
      <c r="I19" s="4">
        <v>0</v>
      </c>
      <c r="J19" s="16">
        <v>28</v>
      </c>
      <c r="K19" s="16">
        <v>12</v>
      </c>
      <c r="L19" s="4">
        <v>0</v>
      </c>
      <c r="M19" s="4">
        <v>0</v>
      </c>
      <c r="N19" s="4">
        <f t="shared" si="0"/>
        <v>689</v>
      </c>
      <c r="O19" s="4">
        <f t="shared" si="1"/>
        <v>328</v>
      </c>
      <c r="P19" s="4">
        <f t="shared" si="2"/>
        <v>1017</v>
      </c>
      <c r="Q19" s="4">
        <v>13310</v>
      </c>
      <c r="R19" s="4">
        <f>C19-O19+Q19</f>
        <v>15972</v>
      </c>
      <c r="S19" s="19" t="s">
        <v>228</v>
      </c>
    </row>
    <row r="20" ht="24" customHeight="1" spans="1:19">
      <c r="A20" s="4">
        <v>15</v>
      </c>
      <c r="B20" s="4" t="s">
        <v>229</v>
      </c>
      <c r="C20" s="9">
        <v>2990</v>
      </c>
      <c r="D20" s="4">
        <v>632</v>
      </c>
      <c r="E20" s="4">
        <v>316</v>
      </c>
      <c r="F20" s="4">
        <v>29</v>
      </c>
      <c r="G20" s="4">
        <v>0</v>
      </c>
      <c r="H20" s="4">
        <v>0</v>
      </c>
      <c r="I20" s="4">
        <v>0</v>
      </c>
      <c r="J20" s="16">
        <v>28</v>
      </c>
      <c r="K20" s="16">
        <v>12</v>
      </c>
      <c r="L20" s="4">
        <v>0</v>
      </c>
      <c r="M20" s="4">
        <v>0</v>
      </c>
      <c r="N20" s="4">
        <f t="shared" si="0"/>
        <v>689</v>
      </c>
      <c r="O20" s="4">
        <f t="shared" si="1"/>
        <v>328</v>
      </c>
      <c r="P20" s="4">
        <f t="shared" si="2"/>
        <v>1017</v>
      </c>
      <c r="Q20" s="4">
        <v>0</v>
      </c>
      <c r="R20" s="4">
        <f t="shared" si="3"/>
        <v>2662</v>
      </c>
      <c r="S20" s="10"/>
    </row>
    <row r="21" ht="24" customHeight="1" spans="1:19">
      <c r="A21" s="11"/>
      <c r="B21" s="10" t="s">
        <v>8</v>
      </c>
      <c r="C21" s="10">
        <f>SUM(C6:C20)</f>
        <v>44850</v>
      </c>
      <c r="D21" s="10">
        <f t="shared" ref="D21:R21" si="4">SUM(D6:D20)</f>
        <v>9480</v>
      </c>
      <c r="E21" s="10">
        <f t="shared" si="4"/>
        <v>4740</v>
      </c>
      <c r="F21" s="10">
        <f t="shared" si="4"/>
        <v>435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420</v>
      </c>
      <c r="K21" s="10">
        <f t="shared" si="4"/>
        <v>180</v>
      </c>
      <c r="L21" s="10">
        <f t="shared" si="4"/>
        <v>0</v>
      </c>
      <c r="M21" s="10">
        <f t="shared" si="4"/>
        <v>0</v>
      </c>
      <c r="N21" s="10">
        <f t="shared" si="4"/>
        <v>10335</v>
      </c>
      <c r="O21" s="10">
        <f t="shared" si="4"/>
        <v>4920</v>
      </c>
      <c r="P21" s="10">
        <f t="shared" si="4"/>
        <v>15255</v>
      </c>
      <c r="Q21" s="10">
        <f t="shared" si="4"/>
        <v>26620</v>
      </c>
      <c r="R21" s="10">
        <f t="shared" si="4"/>
        <v>66550</v>
      </c>
      <c r="S21" s="10"/>
    </row>
    <row r="22" customFormat="1"/>
    <row r="23" customFormat="1" ht="18.75" spans="2:11">
      <c r="B23" s="48"/>
      <c r="C23" s="48"/>
      <c r="D23" s="48"/>
      <c r="E23" s="48"/>
      <c r="F23" s="48"/>
      <c r="G23" s="49"/>
      <c r="H23" s="12"/>
      <c r="I23" s="1"/>
      <c r="J23" s="1"/>
      <c r="K23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354166666666667" right="0.314583333333333" top="0.550694444444444" bottom="0.432638888888889" header="0.5" footer="0.5"/>
  <pageSetup paperSize="9" scale="95" orientation="landscape" horizontalDpi="600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selection activeCell="K11" sqref="K11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5.78333333333333" customWidth="1"/>
  </cols>
  <sheetData>
    <row r="1" s="1" customFormat="1" ht="25" customHeight="1" spans="2:19">
      <c r="B1" s="2" t="s">
        <v>230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173</v>
      </c>
      <c r="E3" s="4"/>
      <c r="F3" s="4" t="s">
        <v>174</v>
      </c>
      <c r="G3" s="4"/>
      <c r="H3" s="4" t="s">
        <v>52</v>
      </c>
      <c r="I3" s="4"/>
      <c r="J3" s="4" t="s">
        <v>175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231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35880</v>
      </c>
      <c r="D6" s="4">
        <v>7584</v>
      </c>
      <c r="E6" s="4">
        <v>3792</v>
      </c>
      <c r="F6" s="4">
        <v>348</v>
      </c>
      <c r="G6" s="4">
        <v>0</v>
      </c>
      <c r="H6" s="4">
        <v>0</v>
      </c>
      <c r="I6" s="4">
        <v>0</v>
      </c>
      <c r="J6" s="16">
        <v>336</v>
      </c>
      <c r="K6" s="16">
        <v>144</v>
      </c>
      <c r="L6" s="4">
        <v>0</v>
      </c>
      <c r="M6" s="4">
        <v>0</v>
      </c>
      <c r="N6" s="4">
        <v>8268</v>
      </c>
      <c r="O6" s="4">
        <v>3936</v>
      </c>
      <c r="P6" s="4">
        <v>12204</v>
      </c>
      <c r="Q6" s="4">
        <v>0</v>
      </c>
      <c r="R6" s="4">
        <v>31944</v>
      </c>
      <c r="S6" s="4"/>
    </row>
    <row r="7" ht="24" customHeight="1" spans="1:19">
      <c r="A7" s="10">
        <v>2</v>
      </c>
      <c r="B7" s="4" t="s">
        <v>101</v>
      </c>
      <c r="C7" s="9">
        <v>35880</v>
      </c>
      <c r="D7" s="4">
        <v>7584</v>
      </c>
      <c r="E7" s="4">
        <v>3792</v>
      </c>
      <c r="F7" s="4">
        <v>348</v>
      </c>
      <c r="G7" s="4">
        <v>0</v>
      </c>
      <c r="H7" s="4">
        <v>0</v>
      </c>
      <c r="I7" s="4">
        <v>0</v>
      </c>
      <c r="J7" s="16">
        <v>336</v>
      </c>
      <c r="K7" s="16">
        <v>144</v>
      </c>
      <c r="L7" s="4">
        <v>0</v>
      </c>
      <c r="M7" s="4">
        <v>0</v>
      </c>
      <c r="N7" s="4">
        <v>8268</v>
      </c>
      <c r="O7" s="4">
        <v>3936</v>
      </c>
      <c r="P7" s="4">
        <v>12204</v>
      </c>
      <c r="Q7" s="4">
        <v>0</v>
      </c>
      <c r="R7" s="4">
        <v>31956</v>
      </c>
      <c r="S7" s="10"/>
    </row>
    <row r="8" customFormat="1" ht="24" customHeight="1" spans="1:19">
      <c r="A8" s="4">
        <v>3</v>
      </c>
      <c r="B8" s="4" t="s">
        <v>103</v>
      </c>
      <c r="C8" s="9">
        <v>35880</v>
      </c>
      <c r="D8" s="4">
        <v>7584</v>
      </c>
      <c r="E8" s="4">
        <v>3792</v>
      </c>
      <c r="F8" s="4">
        <v>348</v>
      </c>
      <c r="G8" s="4">
        <v>0</v>
      </c>
      <c r="H8" s="4">
        <v>0</v>
      </c>
      <c r="I8" s="4">
        <v>0</v>
      </c>
      <c r="J8" s="16">
        <v>336</v>
      </c>
      <c r="K8" s="16">
        <v>144</v>
      </c>
      <c r="L8" s="4">
        <v>0</v>
      </c>
      <c r="M8" s="4">
        <v>0</v>
      </c>
      <c r="N8" s="4">
        <v>8268</v>
      </c>
      <c r="O8" s="4">
        <v>3936</v>
      </c>
      <c r="P8" s="4">
        <v>12204</v>
      </c>
      <c r="Q8" s="4">
        <v>0</v>
      </c>
      <c r="R8" s="4">
        <v>31968</v>
      </c>
      <c r="S8" s="10"/>
    </row>
    <row r="9" customFormat="1" ht="24" customHeight="1" spans="1:19">
      <c r="A9" s="4">
        <v>4</v>
      </c>
      <c r="B9" s="4" t="s">
        <v>104</v>
      </c>
      <c r="C9" s="9">
        <v>35880</v>
      </c>
      <c r="D9" s="4">
        <v>7584</v>
      </c>
      <c r="E9" s="4">
        <v>3792</v>
      </c>
      <c r="F9" s="4">
        <v>348</v>
      </c>
      <c r="G9" s="4">
        <v>0</v>
      </c>
      <c r="H9" s="4">
        <v>0</v>
      </c>
      <c r="I9" s="4">
        <v>0</v>
      </c>
      <c r="J9" s="16">
        <v>336</v>
      </c>
      <c r="K9" s="16">
        <v>144</v>
      </c>
      <c r="L9" s="4">
        <v>0</v>
      </c>
      <c r="M9" s="4">
        <v>0</v>
      </c>
      <c r="N9" s="4">
        <v>8268</v>
      </c>
      <c r="O9" s="4">
        <v>3936</v>
      </c>
      <c r="P9" s="4">
        <v>12204</v>
      </c>
      <c r="Q9" s="4">
        <v>0</v>
      </c>
      <c r="R9" s="4">
        <v>31980</v>
      </c>
      <c r="S9" s="10"/>
    </row>
    <row r="10" ht="24" customHeight="1" spans="1:19">
      <c r="A10" s="10">
        <v>5</v>
      </c>
      <c r="B10" s="4" t="s">
        <v>105</v>
      </c>
      <c r="C10" s="9">
        <v>35880</v>
      </c>
      <c r="D10" s="4">
        <v>7584</v>
      </c>
      <c r="E10" s="4">
        <v>3792</v>
      </c>
      <c r="F10" s="4">
        <v>348</v>
      </c>
      <c r="G10" s="4">
        <v>0</v>
      </c>
      <c r="H10" s="4">
        <v>0</v>
      </c>
      <c r="I10" s="4">
        <v>0</v>
      </c>
      <c r="J10" s="16">
        <v>336</v>
      </c>
      <c r="K10" s="16">
        <v>144</v>
      </c>
      <c r="L10" s="4">
        <v>0</v>
      </c>
      <c r="M10" s="4">
        <v>0</v>
      </c>
      <c r="N10" s="4">
        <v>8268</v>
      </c>
      <c r="O10" s="4">
        <v>3936</v>
      </c>
      <c r="P10" s="4">
        <v>12204</v>
      </c>
      <c r="Q10" s="4">
        <v>0</v>
      </c>
      <c r="R10" s="4">
        <v>31992</v>
      </c>
      <c r="S10" s="10"/>
    </row>
    <row r="11" ht="24" customHeight="1" spans="1:19">
      <c r="A11" s="4">
        <v>6</v>
      </c>
      <c r="B11" s="4" t="s">
        <v>106</v>
      </c>
      <c r="C11" s="9">
        <v>35880</v>
      </c>
      <c r="D11" s="4">
        <v>7584</v>
      </c>
      <c r="E11" s="4">
        <v>3792</v>
      </c>
      <c r="F11" s="4">
        <v>348</v>
      </c>
      <c r="G11" s="4">
        <v>0</v>
      </c>
      <c r="H11" s="4">
        <v>0</v>
      </c>
      <c r="I11" s="4">
        <v>0</v>
      </c>
      <c r="J11" s="16">
        <v>336</v>
      </c>
      <c r="K11" s="16">
        <v>144</v>
      </c>
      <c r="L11" s="4">
        <v>0</v>
      </c>
      <c r="M11" s="4">
        <v>0</v>
      </c>
      <c r="N11" s="4">
        <v>8268</v>
      </c>
      <c r="O11" s="4">
        <v>3936</v>
      </c>
      <c r="P11" s="4">
        <v>12204</v>
      </c>
      <c r="Q11" s="4">
        <v>0</v>
      </c>
      <c r="R11" s="4">
        <v>32004</v>
      </c>
      <c r="S11" s="10"/>
    </row>
    <row r="12" ht="24" customHeight="1" spans="1:19">
      <c r="A12" s="4">
        <v>7</v>
      </c>
      <c r="B12" s="4" t="s">
        <v>107</v>
      </c>
      <c r="C12" s="9">
        <v>35880</v>
      </c>
      <c r="D12" s="4">
        <v>7584</v>
      </c>
      <c r="E12" s="4">
        <v>3792</v>
      </c>
      <c r="F12" s="4">
        <v>348</v>
      </c>
      <c r="G12" s="4">
        <v>0</v>
      </c>
      <c r="H12" s="4">
        <v>0</v>
      </c>
      <c r="I12" s="4">
        <v>0</v>
      </c>
      <c r="J12" s="16">
        <v>336</v>
      </c>
      <c r="K12" s="16">
        <v>144</v>
      </c>
      <c r="L12" s="4">
        <v>0</v>
      </c>
      <c r="M12" s="4">
        <v>0</v>
      </c>
      <c r="N12" s="4">
        <v>8268</v>
      </c>
      <c r="O12" s="4">
        <v>3936</v>
      </c>
      <c r="P12" s="4">
        <v>12204</v>
      </c>
      <c r="Q12" s="4">
        <v>0</v>
      </c>
      <c r="R12" s="4">
        <v>32016</v>
      </c>
      <c r="S12" s="10"/>
    </row>
    <row r="13" ht="24" customHeight="1" spans="1:19">
      <c r="A13" s="10">
        <v>8</v>
      </c>
      <c r="B13" s="4" t="s">
        <v>108</v>
      </c>
      <c r="C13" s="9">
        <v>35880</v>
      </c>
      <c r="D13" s="4">
        <v>7584</v>
      </c>
      <c r="E13" s="4">
        <v>3792</v>
      </c>
      <c r="F13" s="4">
        <v>348</v>
      </c>
      <c r="G13" s="4">
        <v>0</v>
      </c>
      <c r="H13" s="4">
        <v>0</v>
      </c>
      <c r="I13" s="4">
        <v>0</v>
      </c>
      <c r="J13" s="16">
        <v>336</v>
      </c>
      <c r="K13" s="16">
        <v>144</v>
      </c>
      <c r="L13" s="4">
        <v>0</v>
      </c>
      <c r="M13" s="4">
        <v>0</v>
      </c>
      <c r="N13" s="4">
        <v>8268</v>
      </c>
      <c r="O13" s="4">
        <v>3936</v>
      </c>
      <c r="P13" s="4">
        <v>12204</v>
      </c>
      <c r="Q13" s="4">
        <v>0</v>
      </c>
      <c r="R13" s="4">
        <v>32028</v>
      </c>
      <c r="S13" s="10"/>
    </row>
    <row r="14" ht="24" customHeight="1" spans="1:19">
      <c r="A14" s="4">
        <v>9</v>
      </c>
      <c r="B14" s="4" t="s">
        <v>110</v>
      </c>
      <c r="C14" s="9">
        <v>35880</v>
      </c>
      <c r="D14" s="4">
        <v>7584</v>
      </c>
      <c r="E14" s="4">
        <v>3792</v>
      </c>
      <c r="F14" s="4">
        <v>348</v>
      </c>
      <c r="G14" s="4">
        <v>0</v>
      </c>
      <c r="H14" s="4">
        <v>0</v>
      </c>
      <c r="I14" s="4">
        <v>0</v>
      </c>
      <c r="J14" s="16">
        <v>336</v>
      </c>
      <c r="K14" s="16">
        <v>144</v>
      </c>
      <c r="L14" s="4">
        <v>0</v>
      </c>
      <c r="M14" s="4">
        <v>0</v>
      </c>
      <c r="N14" s="4">
        <v>8268</v>
      </c>
      <c r="O14" s="4">
        <v>3936</v>
      </c>
      <c r="P14" s="4">
        <v>12204</v>
      </c>
      <c r="Q14" s="4">
        <v>0</v>
      </c>
      <c r="R14" s="4">
        <v>32040</v>
      </c>
      <c r="S14" s="10"/>
    </row>
    <row r="15" ht="24" customHeight="1" spans="1:19">
      <c r="A15" s="4">
        <v>10</v>
      </c>
      <c r="B15" s="4" t="s">
        <v>111</v>
      </c>
      <c r="C15" s="9">
        <v>35880</v>
      </c>
      <c r="D15" s="4">
        <v>7584</v>
      </c>
      <c r="E15" s="4">
        <v>3792</v>
      </c>
      <c r="F15" s="4">
        <v>348</v>
      </c>
      <c r="G15" s="4">
        <v>0</v>
      </c>
      <c r="H15" s="4">
        <v>0</v>
      </c>
      <c r="I15" s="4">
        <v>0</v>
      </c>
      <c r="J15" s="16">
        <v>336</v>
      </c>
      <c r="K15" s="16">
        <v>144</v>
      </c>
      <c r="L15" s="4">
        <v>0</v>
      </c>
      <c r="M15" s="4">
        <v>0</v>
      </c>
      <c r="N15" s="4">
        <v>8268</v>
      </c>
      <c r="O15" s="4">
        <v>3936</v>
      </c>
      <c r="P15" s="4">
        <v>12204</v>
      </c>
      <c r="Q15" s="4">
        <v>0</v>
      </c>
      <c r="R15" s="4">
        <v>32052</v>
      </c>
      <c r="S15" s="10"/>
    </row>
    <row r="16" ht="24" customHeight="1" spans="1:19">
      <c r="A16" s="10">
        <v>11</v>
      </c>
      <c r="B16" s="4" t="s">
        <v>112</v>
      </c>
      <c r="C16" s="9">
        <v>35880</v>
      </c>
      <c r="D16" s="4">
        <v>7584</v>
      </c>
      <c r="E16" s="4">
        <v>3792</v>
      </c>
      <c r="F16" s="4">
        <v>348</v>
      </c>
      <c r="G16" s="4">
        <v>0</v>
      </c>
      <c r="H16" s="4">
        <v>0</v>
      </c>
      <c r="I16" s="4">
        <v>0</v>
      </c>
      <c r="J16" s="16">
        <v>336</v>
      </c>
      <c r="K16" s="16">
        <v>144</v>
      </c>
      <c r="L16" s="4">
        <v>0</v>
      </c>
      <c r="M16" s="4">
        <v>0</v>
      </c>
      <c r="N16" s="4">
        <v>8268</v>
      </c>
      <c r="O16" s="4">
        <v>3936</v>
      </c>
      <c r="P16" s="4">
        <v>12204</v>
      </c>
      <c r="Q16" s="4">
        <v>0</v>
      </c>
      <c r="R16" s="4">
        <v>32064</v>
      </c>
      <c r="S16" s="10"/>
    </row>
    <row r="17" ht="24" customHeight="1" spans="1:19">
      <c r="A17" s="4">
        <v>12</v>
      </c>
      <c r="B17" s="4" t="s">
        <v>113</v>
      </c>
      <c r="C17" s="9">
        <v>35880</v>
      </c>
      <c r="D17" s="4">
        <v>7584</v>
      </c>
      <c r="E17" s="4">
        <v>3792</v>
      </c>
      <c r="F17" s="4">
        <v>348</v>
      </c>
      <c r="G17" s="4">
        <v>0</v>
      </c>
      <c r="H17" s="4">
        <v>0</v>
      </c>
      <c r="I17" s="4">
        <v>0</v>
      </c>
      <c r="J17" s="16">
        <v>336</v>
      </c>
      <c r="K17" s="16">
        <v>144</v>
      </c>
      <c r="L17" s="4">
        <v>0</v>
      </c>
      <c r="M17" s="4">
        <v>0</v>
      </c>
      <c r="N17" s="4">
        <v>8268</v>
      </c>
      <c r="O17" s="4">
        <v>3936</v>
      </c>
      <c r="P17" s="4">
        <v>12204</v>
      </c>
      <c r="Q17" s="4">
        <v>0</v>
      </c>
      <c r="R17" s="4">
        <v>32076</v>
      </c>
      <c r="S17" s="10"/>
    </row>
    <row r="18" ht="24" customHeight="1" spans="1:19">
      <c r="A18" s="4">
        <v>13</v>
      </c>
      <c r="B18" s="4" t="s">
        <v>141</v>
      </c>
      <c r="C18" s="9">
        <v>35880</v>
      </c>
      <c r="D18" s="4">
        <v>7584</v>
      </c>
      <c r="E18" s="4">
        <v>3792</v>
      </c>
      <c r="F18" s="4">
        <v>348</v>
      </c>
      <c r="G18" s="4">
        <v>0</v>
      </c>
      <c r="H18" s="4">
        <v>0</v>
      </c>
      <c r="I18" s="4">
        <v>0</v>
      </c>
      <c r="J18" s="16">
        <v>336</v>
      </c>
      <c r="K18" s="16">
        <v>144</v>
      </c>
      <c r="L18" s="4">
        <v>0</v>
      </c>
      <c r="M18" s="4">
        <v>0</v>
      </c>
      <c r="N18" s="4">
        <v>8268</v>
      </c>
      <c r="O18" s="4">
        <v>3936</v>
      </c>
      <c r="P18" s="4">
        <v>12204</v>
      </c>
      <c r="Q18" s="4">
        <v>0</v>
      </c>
      <c r="R18" s="4">
        <v>32088</v>
      </c>
      <c r="S18" s="19"/>
    </row>
    <row r="19" ht="24" customHeight="1" spans="1:19">
      <c r="A19" s="4">
        <v>14</v>
      </c>
      <c r="B19" s="4" t="s">
        <v>156</v>
      </c>
      <c r="C19" s="9">
        <v>35880</v>
      </c>
      <c r="D19" s="4">
        <v>7584</v>
      </c>
      <c r="E19" s="4">
        <v>3792</v>
      </c>
      <c r="F19" s="4">
        <v>348</v>
      </c>
      <c r="G19" s="4">
        <v>0</v>
      </c>
      <c r="H19" s="4">
        <v>0</v>
      </c>
      <c r="I19" s="4">
        <v>0</v>
      </c>
      <c r="J19" s="16">
        <v>336</v>
      </c>
      <c r="K19" s="16">
        <v>144</v>
      </c>
      <c r="L19" s="4">
        <v>0</v>
      </c>
      <c r="M19" s="4">
        <v>0</v>
      </c>
      <c r="N19" s="4">
        <v>8268</v>
      </c>
      <c r="O19" s="4">
        <v>3936</v>
      </c>
      <c r="P19" s="4">
        <v>12204</v>
      </c>
      <c r="Q19" s="4">
        <v>0</v>
      </c>
      <c r="R19" s="4">
        <v>32100</v>
      </c>
      <c r="S19" s="19"/>
    </row>
    <row r="20" ht="24" customHeight="1" spans="1:19">
      <c r="A20" s="4">
        <v>15</v>
      </c>
      <c r="B20" s="4" t="s">
        <v>229</v>
      </c>
      <c r="C20" s="9">
        <v>35880</v>
      </c>
      <c r="D20" s="4">
        <v>7584</v>
      </c>
      <c r="E20" s="4">
        <v>3792</v>
      </c>
      <c r="F20" s="4">
        <v>348</v>
      </c>
      <c r="G20" s="4">
        <v>0</v>
      </c>
      <c r="H20" s="4">
        <v>0</v>
      </c>
      <c r="I20" s="4">
        <v>0</v>
      </c>
      <c r="J20" s="16">
        <v>336</v>
      </c>
      <c r="K20" s="16">
        <v>144</v>
      </c>
      <c r="L20" s="4">
        <v>0</v>
      </c>
      <c r="M20" s="4">
        <v>0</v>
      </c>
      <c r="N20" s="4">
        <v>8268</v>
      </c>
      <c r="O20" s="4">
        <v>3936</v>
      </c>
      <c r="P20" s="4">
        <v>12204</v>
      </c>
      <c r="Q20" s="4">
        <v>0</v>
      </c>
      <c r="R20" s="4">
        <v>32112</v>
      </c>
      <c r="S20" s="10"/>
    </row>
    <row r="21" ht="24" customHeight="1" spans="1:19">
      <c r="A21" s="11"/>
      <c r="B21" s="10" t="s">
        <v>8</v>
      </c>
      <c r="C21" s="10">
        <v>538200</v>
      </c>
      <c r="D21" s="10">
        <v>113760</v>
      </c>
      <c r="E21" s="10">
        <v>56880</v>
      </c>
      <c r="F21" s="10">
        <v>5220</v>
      </c>
      <c r="G21" s="10">
        <v>0</v>
      </c>
      <c r="H21" s="10">
        <v>0</v>
      </c>
      <c r="I21" s="10">
        <v>0</v>
      </c>
      <c r="J21" s="10">
        <v>5040</v>
      </c>
      <c r="K21" s="10">
        <v>2160</v>
      </c>
      <c r="L21" s="10">
        <v>0</v>
      </c>
      <c r="M21" s="10">
        <v>0</v>
      </c>
      <c r="N21" s="10">
        <v>124020</v>
      </c>
      <c r="O21" s="10">
        <v>59040</v>
      </c>
      <c r="P21" s="10">
        <v>183060</v>
      </c>
      <c r="Q21" s="10">
        <v>0</v>
      </c>
      <c r="R21" s="10">
        <v>480420</v>
      </c>
      <c r="S21" s="10"/>
    </row>
    <row r="22" customFormat="1" ht="18.75" spans="2:11">
      <c r="B22" s="48"/>
      <c r="C22" s="48"/>
      <c r="D22" s="48"/>
      <c r="E22" s="48"/>
      <c r="F22" s="48"/>
      <c r="G22" s="49"/>
      <c r="H22" s="12"/>
      <c r="I22" s="1"/>
      <c r="J22" s="1"/>
      <c r="K22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rintOptions horizontalCentered="1"/>
  <pageMargins left="0.0784722222222222" right="0.0784722222222222" top="0.550694444444444" bottom="0.393055555555556" header="0.5" footer="0.5"/>
  <pageSetup paperSize="9" orientation="landscape" horizontalDpi="600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232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2023.12</v>
      </c>
      <c r="C4" s="23" t="s">
        <v>14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2023.12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2023.12</v>
      </c>
      <c r="C6" s="23" t="s">
        <v>16</v>
      </c>
      <c r="D6" s="23" t="s">
        <v>136</v>
      </c>
      <c r="E6" s="26" t="s">
        <v>220</v>
      </c>
      <c r="F6" s="23">
        <f>'23.10发放'!N21</f>
        <v>10335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56469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21" sqref="D21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232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2024.01</v>
      </c>
      <c r="C4" s="23" t="s">
        <v>233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2024.01</v>
      </c>
      <c r="C5" s="23" t="s">
        <v>160</v>
      </c>
      <c r="D5" s="23" t="s">
        <v>136</v>
      </c>
      <c r="E5" s="23" t="s">
        <v>219</v>
      </c>
      <c r="F5" s="23">
        <v>15858.6</v>
      </c>
      <c r="G5" s="23"/>
    </row>
    <row r="6" s="20" customFormat="1" ht="25" customHeight="1" spans="1:7">
      <c r="A6" s="23" t="s">
        <v>8</v>
      </c>
      <c r="B6" s="23"/>
      <c r="C6" s="23"/>
      <c r="D6" s="23"/>
      <c r="E6" s="23"/>
      <c r="F6" s="47">
        <f>SUM(F4:F5)</f>
        <v>17142.6</v>
      </c>
      <c r="G6" s="23"/>
    </row>
    <row r="7" s="20" customFormat="1" ht="25" customHeight="1" spans="2:5">
      <c r="B7" s="20" t="s">
        <v>22</v>
      </c>
      <c r="E7" s="20" t="s">
        <v>23</v>
      </c>
    </row>
    <row r="8" s="20" customFormat="1" ht="25" customHeight="1" spans="2:5">
      <c r="B8" s="20" t="s">
        <v>24</v>
      </c>
      <c r="E8" s="20" t="s">
        <v>24</v>
      </c>
    </row>
    <row r="9" s="20" customFormat="1" ht="25" customHeight="1" spans="1:2">
      <c r="A9" s="20" t="s">
        <v>25</v>
      </c>
      <c r="B9" s="20" t="s">
        <v>26</v>
      </c>
    </row>
    <row r="10" s="20" customFormat="1" ht="25" customHeight="1" spans="1:2">
      <c r="A10" s="20" t="s">
        <v>27</v>
      </c>
      <c r="B10" s="20" t="s">
        <v>28</v>
      </c>
    </row>
    <row r="11" s="20" customFormat="1" ht="25" customHeight="1" spans="1:2">
      <c r="A11" s="20" t="s">
        <v>29</v>
      </c>
      <c r="B11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9" sqref="D9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72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 t="s">
        <v>73</v>
      </c>
      <c r="C4" s="23" t="s">
        <v>11</v>
      </c>
      <c r="D4" s="23">
        <v>1</v>
      </c>
      <c r="E4" s="23" t="s">
        <v>74</v>
      </c>
      <c r="F4" s="23">
        <v>3400</v>
      </c>
      <c r="G4" s="23"/>
    </row>
    <row r="5" s="20" customFormat="1" ht="30" customHeight="1" spans="1:7">
      <c r="A5" s="23" t="s">
        <v>8</v>
      </c>
      <c r="B5" s="23"/>
      <c r="C5" s="23"/>
      <c r="D5" s="23"/>
      <c r="E5" s="23"/>
      <c r="F5" s="23">
        <v>3400</v>
      </c>
      <c r="G5" s="23"/>
    </row>
    <row r="6" s="20" customFormat="1" ht="25" customHeight="1" spans="2:5">
      <c r="B6" s="20" t="s">
        <v>22</v>
      </c>
      <c r="E6" s="20" t="s">
        <v>23</v>
      </c>
    </row>
    <row r="7" s="20" customFormat="1" ht="25" customHeight="1" spans="2:5">
      <c r="B7" s="20" t="s">
        <v>24</v>
      </c>
      <c r="E7" s="20" t="s">
        <v>24</v>
      </c>
    </row>
    <row r="8" s="20" customFormat="1" ht="25" customHeight="1" spans="1:2">
      <c r="A8" s="20" t="s">
        <v>25</v>
      </c>
      <c r="B8" s="20" t="s">
        <v>26</v>
      </c>
    </row>
    <row r="9" s="20" customFormat="1" ht="25" customHeight="1" spans="1:2">
      <c r="A9" s="20" t="s">
        <v>27</v>
      </c>
      <c r="B9" s="20" t="s">
        <v>28</v>
      </c>
    </row>
    <row r="10" s="20" customFormat="1" ht="25" customHeight="1" spans="1:2">
      <c r="A10" s="20" t="s">
        <v>29</v>
      </c>
      <c r="B10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13" sqref="D13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234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2024.01</v>
      </c>
      <c r="C4" s="23" t="s">
        <v>14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2024.01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2024.01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>
        <v>4</v>
      </c>
      <c r="B7" s="24">
        <v>2023.12</v>
      </c>
      <c r="C7" s="23" t="s">
        <v>171</v>
      </c>
      <c r="D7" s="23" t="s">
        <v>136</v>
      </c>
      <c r="E7" s="26" t="s">
        <v>236</v>
      </c>
      <c r="F7" s="23">
        <v>-17142.6</v>
      </c>
      <c r="G7" s="26"/>
    </row>
    <row r="8" s="20" customFormat="1" ht="25" customHeight="1" spans="1:7">
      <c r="A8" s="23" t="s">
        <v>8</v>
      </c>
      <c r="B8" s="23"/>
      <c r="C8" s="23"/>
      <c r="D8" s="23"/>
      <c r="E8" s="23"/>
      <c r="F8" s="25">
        <f>SUM(F4:F7)</f>
        <v>39611.4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workbookViewId="0">
      <selection activeCell="S6" sqref="S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649</v>
      </c>
      <c r="E6" s="4">
        <v>325</v>
      </c>
      <c r="F6" s="4">
        <v>30</v>
      </c>
      <c r="G6" s="4">
        <v>0</v>
      </c>
      <c r="H6" s="4">
        <v>0</v>
      </c>
      <c r="I6" s="4">
        <v>0</v>
      </c>
      <c r="J6" s="16">
        <v>29</v>
      </c>
      <c r="K6" s="16">
        <v>13</v>
      </c>
      <c r="L6" s="4">
        <v>0</v>
      </c>
      <c r="M6" s="4">
        <v>0</v>
      </c>
      <c r="N6" s="4">
        <f t="shared" ref="N6:N20" si="0">D6+F6+H6+J6+L6</f>
        <v>708</v>
      </c>
      <c r="O6" s="4">
        <f t="shared" ref="O6:O20" si="1">E6+G6+I6+K6+M6</f>
        <v>338</v>
      </c>
      <c r="P6" s="4">
        <f t="shared" ref="P6:P20" si="2">N6+O6</f>
        <v>1046</v>
      </c>
      <c r="Q6" s="4">
        <v>0</v>
      </c>
      <c r="R6" s="4">
        <f t="shared" ref="R6:R17" si="3">C6-O6</f>
        <v>2652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649</v>
      </c>
      <c r="E7" s="4">
        <v>325</v>
      </c>
      <c r="F7" s="4">
        <v>30</v>
      </c>
      <c r="G7" s="4">
        <v>0</v>
      </c>
      <c r="H7" s="4">
        <v>0</v>
      </c>
      <c r="I7" s="4">
        <v>0</v>
      </c>
      <c r="J7" s="16">
        <v>29</v>
      </c>
      <c r="K7" s="16">
        <v>13</v>
      </c>
      <c r="L7" s="4">
        <v>0</v>
      </c>
      <c r="M7" s="4">
        <v>0</v>
      </c>
      <c r="N7" s="4">
        <f t="shared" si="0"/>
        <v>708</v>
      </c>
      <c r="O7" s="4">
        <f t="shared" si="1"/>
        <v>338</v>
      </c>
      <c r="P7" s="4">
        <f t="shared" si="2"/>
        <v>1046</v>
      </c>
      <c r="Q7" s="4">
        <v>0</v>
      </c>
      <c r="R7" s="4">
        <f t="shared" si="3"/>
        <v>2652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649</v>
      </c>
      <c r="E8" s="4">
        <v>325</v>
      </c>
      <c r="F8" s="4">
        <v>30</v>
      </c>
      <c r="G8" s="4">
        <v>0</v>
      </c>
      <c r="H8" s="4">
        <v>0</v>
      </c>
      <c r="I8" s="4">
        <v>0</v>
      </c>
      <c r="J8" s="16">
        <v>29</v>
      </c>
      <c r="K8" s="16">
        <v>13</v>
      </c>
      <c r="L8" s="4">
        <v>0</v>
      </c>
      <c r="M8" s="4">
        <v>0</v>
      </c>
      <c r="N8" s="4">
        <f t="shared" si="0"/>
        <v>708</v>
      </c>
      <c r="O8" s="4">
        <f t="shared" si="1"/>
        <v>338</v>
      </c>
      <c r="P8" s="4">
        <f t="shared" si="2"/>
        <v>1046</v>
      </c>
      <c r="Q8" s="4">
        <v>0</v>
      </c>
      <c r="R8" s="4">
        <f t="shared" si="3"/>
        <v>2652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649</v>
      </c>
      <c r="E9" s="4">
        <v>325</v>
      </c>
      <c r="F9" s="4">
        <v>30</v>
      </c>
      <c r="G9" s="4">
        <v>0</v>
      </c>
      <c r="H9" s="4">
        <v>0</v>
      </c>
      <c r="I9" s="4">
        <v>0</v>
      </c>
      <c r="J9" s="16">
        <v>29</v>
      </c>
      <c r="K9" s="16">
        <v>13</v>
      </c>
      <c r="L9" s="4">
        <v>0</v>
      </c>
      <c r="M9" s="4">
        <v>0</v>
      </c>
      <c r="N9" s="4">
        <f t="shared" si="0"/>
        <v>708</v>
      </c>
      <c r="O9" s="4">
        <f t="shared" si="1"/>
        <v>338</v>
      </c>
      <c r="P9" s="4">
        <f t="shared" si="2"/>
        <v>1046</v>
      </c>
      <c r="Q9" s="4">
        <v>0</v>
      </c>
      <c r="R9" s="4">
        <f t="shared" si="3"/>
        <v>2652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649</v>
      </c>
      <c r="E10" s="4">
        <v>325</v>
      </c>
      <c r="F10" s="4">
        <v>30</v>
      </c>
      <c r="G10" s="4">
        <v>0</v>
      </c>
      <c r="H10" s="4">
        <v>0</v>
      </c>
      <c r="I10" s="4">
        <v>0</v>
      </c>
      <c r="J10" s="16">
        <v>29</v>
      </c>
      <c r="K10" s="16">
        <v>13</v>
      </c>
      <c r="L10" s="4">
        <v>0</v>
      </c>
      <c r="M10" s="4">
        <v>0</v>
      </c>
      <c r="N10" s="4">
        <f t="shared" si="0"/>
        <v>708</v>
      </c>
      <c r="O10" s="4">
        <f t="shared" si="1"/>
        <v>338</v>
      </c>
      <c r="P10" s="4">
        <f t="shared" si="2"/>
        <v>1046</v>
      </c>
      <c r="Q10" s="4">
        <v>0</v>
      </c>
      <c r="R10" s="4">
        <f t="shared" si="3"/>
        <v>2652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649</v>
      </c>
      <c r="E11" s="4">
        <v>325</v>
      </c>
      <c r="F11" s="4">
        <v>30</v>
      </c>
      <c r="G11" s="4">
        <v>0</v>
      </c>
      <c r="H11" s="4">
        <v>0</v>
      </c>
      <c r="I11" s="4">
        <v>0</v>
      </c>
      <c r="J11" s="16">
        <v>29</v>
      </c>
      <c r="K11" s="16">
        <v>13</v>
      </c>
      <c r="L11" s="4">
        <v>0</v>
      </c>
      <c r="M11" s="4">
        <v>0</v>
      </c>
      <c r="N11" s="4">
        <f t="shared" si="0"/>
        <v>708</v>
      </c>
      <c r="O11" s="4">
        <f t="shared" si="1"/>
        <v>338</v>
      </c>
      <c r="P11" s="4">
        <f t="shared" si="2"/>
        <v>1046</v>
      </c>
      <c r="Q11" s="4">
        <v>0</v>
      </c>
      <c r="R11" s="4">
        <f t="shared" si="3"/>
        <v>2652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649</v>
      </c>
      <c r="E12" s="4">
        <v>325</v>
      </c>
      <c r="F12" s="4">
        <v>30</v>
      </c>
      <c r="G12" s="4">
        <v>0</v>
      </c>
      <c r="H12" s="4">
        <v>0</v>
      </c>
      <c r="I12" s="4">
        <v>0</v>
      </c>
      <c r="J12" s="16">
        <v>29</v>
      </c>
      <c r="K12" s="16">
        <v>13</v>
      </c>
      <c r="L12" s="4">
        <v>0</v>
      </c>
      <c r="M12" s="4">
        <v>0</v>
      </c>
      <c r="N12" s="4">
        <f t="shared" si="0"/>
        <v>708</v>
      </c>
      <c r="O12" s="4">
        <f t="shared" si="1"/>
        <v>338</v>
      </c>
      <c r="P12" s="4">
        <f t="shared" si="2"/>
        <v>1046</v>
      </c>
      <c r="Q12" s="4">
        <v>0</v>
      </c>
      <c r="R12" s="4">
        <f t="shared" si="3"/>
        <v>2652</v>
      </c>
      <c r="S12" s="10"/>
      <c r="U12" t="s">
        <v>177</v>
      </c>
      <c r="X12" t="s">
        <v>178</v>
      </c>
    </row>
    <row r="13" ht="24" customHeight="1" spans="1:19">
      <c r="A13" s="10">
        <v>8</v>
      </c>
      <c r="B13" s="4" t="s">
        <v>108</v>
      </c>
      <c r="C13" s="9">
        <v>2990</v>
      </c>
      <c r="D13" s="4">
        <v>649</v>
      </c>
      <c r="E13" s="4">
        <v>325</v>
      </c>
      <c r="F13" s="4">
        <v>30</v>
      </c>
      <c r="G13" s="4">
        <v>0</v>
      </c>
      <c r="H13" s="4">
        <v>0</v>
      </c>
      <c r="I13" s="4">
        <v>0</v>
      </c>
      <c r="J13" s="16">
        <v>29</v>
      </c>
      <c r="K13" s="16">
        <v>13</v>
      </c>
      <c r="L13" s="4">
        <v>0</v>
      </c>
      <c r="M13" s="4">
        <v>0</v>
      </c>
      <c r="N13" s="4">
        <f t="shared" si="0"/>
        <v>708</v>
      </c>
      <c r="O13" s="4">
        <f t="shared" si="1"/>
        <v>338</v>
      </c>
      <c r="P13" s="4">
        <f t="shared" si="2"/>
        <v>1046</v>
      </c>
      <c r="Q13" s="4">
        <v>0</v>
      </c>
      <c r="R13" s="4">
        <f t="shared" si="3"/>
        <v>2652</v>
      </c>
      <c r="S13" s="10"/>
    </row>
    <row r="14" ht="24" customHeight="1" spans="1:19">
      <c r="A14" s="4">
        <v>9</v>
      </c>
      <c r="B14" s="4" t="s">
        <v>110</v>
      </c>
      <c r="C14" s="9">
        <v>2990</v>
      </c>
      <c r="D14" s="4">
        <v>649</v>
      </c>
      <c r="E14" s="4">
        <v>325</v>
      </c>
      <c r="F14" s="4">
        <v>30</v>
      </c>
      <c r="G14" s="4">
        <v>0</v>
      </c>
      <c r="H14" s="4">
        <v>0</v>
      </c>
      <c r="I14" s="4">
        <v>0</v>
      </c>
      <c r="J14" s="16">
        <v>29</v>
      </c>
      <c r="K14" s="16">
        <v>13</v>
      </c>
      <c r="L14" s="4">
        <v>0</v>
      </c>
      <c r="M14" s="4">
        <v>0</v>
      </c>
      <c r="N14" s="4">
        <f t="shared" si="0"/>
        <v>708</v>
      </c>
      <c r="O14" s="4">
        <f t="shared" si="1"/>
        <v>338</v>
      </c>
      <c r="P14" s="4">
        <f t="shared" si="2"/>
        <v>1046</v>
      </c>
      <c r="Q14" s="4">
        <v>0</v>
      </c>
      <c r="R14" s="4">
        <f t="shared" si="3"/>
        <v>2652</v>
      </c>
      <c r="S14" s="10"/>
    </row>
    <row r="15" ht="24" customHeight="1" spans="1:19">
      <c r="A15" s="4">
        <v>10</v>
      </c>
      <c r="B15" s="4" t="s">
        <v>111</v>
      </c>
      <c r="C15" s="9">
        <v>2990</v>
      </c>
      <c r="D15" s="4">
        <v>649</v>
      </c>
      <c r="E15" s="4">
        <v>325</v>
      </c>
      <c r="F15" s="4">
        <v>30</v>
      </c>
      <c r="G15" s="4">
        <v>0</v>
      </c>
      <c r="H15" s="4">
        <v>0</v>
      </c>
      <c r="I15" s="4">
        <v>0</v>
      </c>
      <c r="J15" s="16">
        <v>29</v>
      </c>
      <c r="K15" s="16">
        <v>13</v>
      </c>
      <c r="L15" s="4">
        <v>0</v>
      </c>
      <c r="M15" s="4">
        <v>0</v>
      </c>
      <c r="N15" s="4">
        <f t="shared" si="0"/>
        <v>708</v>
      </c>
      <c r="O15" s="4">
        <f t="shared" si="1"/>
        <v>338</v>
      </c>
      <c r="P15" s="4">
        <f t="shared" si="2"/>
        <v>1046</v>
      </c>
      <c r="Q15" s="4">
        <v>0</v>
      </c>
      <c r="R15" s="4">
        <f t="shared" si="3"/>
        <v>2652</v>
      </c>
      <c r="S15" s="10"/>
    </row>
    <row r="16" ht="24" customHeight="1" spans="1:19">
      <c r="A16" s="10">
        <v>11</v>
      </c>
      <c r="B16" s="4" t="s">
        <v>112</v>
      </c>
      <c r="C16" s="9">
        <v>2990</v>
      </c>
      <c r="D16" s="4">
        <v>649</v>
      </c>
      <c r="E16" s="4">
        <v>325</v>
      </c>
      <c r="F16" s="4">
        <v>30</v>
      </c>
      <c r="G16" s="4">
        <v>0</v>
      </c>
      <c r="H16" s="4">
        <v>0</v>
      </c>
      <c r="I16" s="4">
        <v>0</v>
      </c>
      <c r="J16" s="16">
        <v>29</v>
      </c>
      <c r="K16" s="16">
        <v>13</v>
      </c>
      <c r="L16" s="4">
        <v>0</v>
      </c>
      <c r="M16" s="4">
        <v>0</v>
      </c>
      <c r="N16" s="4">
        <f t="shared" si="0"/>
        <v>708</v>
      </c>
      <c r="O16" s="4">
        <f t="shared" si="1"/>
        <v>338</v>
      </c>
      <c r="P16" s="4">
        <f t="shared" si="2"/>
        <v>1046</v>
      </c>
      <c r="Q16" s="4">
        <v>0</v>
      </c>
      <c r="R16" s="4">
        <f t="shared" si="3"/>
        <v>2652</v>
      </c>
      <c r="S16" s="10"/>
    </row>
    <row r="17" ht="24" customHeight="1" spans="1:19">
      <c r="A17" s="4">
        <v>12</v>
      </c>
      <c r="B17" s="4" t="s">
        <v>113</v>
      </c>
      <c r="C17" s="9">
        <v>2990</v>
      </c>
      <c r="D17" s="4">
        <v>649</v>
      </c>
      <c r="E17" s="4">
        <v>325</v>
      </c>
      <c r="F17" s="4">
        <v>30</v>
      </c>
      <c r="G17" s="4">
        <v>0</v>
      </c>
      <c r="H17" s="4">
        <v>0</v>
      </c>
      <c r="I17" s="4">
        <v>0</v>
      </c>
      <c r="J17" s="16">
        <v>29</v>
      </c>
      <c r="K17" s="16">
        <v>13</v>
      </c>
      <c r="L17" s="4">
        <v>0</v>
      </c>
      <c r="M17" s="4">
        <v>0</v>
      </c>
      <c r="N17" s="4">
        <f t="shared" si="0"/>
        <v>708</v>
      </c>
      <c r="O17" s="4">
        <f t="shared" si="1"/>
        <v>338</v>
      </c>
      <c r="P17" s="4">
        <f t="shared" si="2"/>
        <v>1046</v>
      </c>
      <c r="Q17" s="4">
        <v>0</v>
      </c>
      <c r="R17" s="4">
        <f t="shared" si="3"/>
        <v>2652</v>
      </c>
      <c r="S17" s="10"/>
    </row>
    <row r="18" ht="24" customHeight="1" spans="1:19">
      <c r="A18" s="4">
        <v>13</v>
      </c>
      <c r="B18" s="4" t="s">
        <v>141</v>
      </c>
      <c r="C18" s="9">
        <v>2990</v>
      </c>
      <c r="D18" s="4">
        <v>649</v>
      </c>
      <c r="E18" s="4">
        <v>325</v>
      </c>
      <c r="F18" s="4">
        <v>30</v>
      </c>
      <c r="G18" s="4">
        <v>0</v>
      </c>
      <c r="H18" s="4">
        <v>0</v>
      </c>
      <c r="I18" s="4">
        <v>0</v>
      </c>
      <c r="J18" s="16">
        <v>29</v>
      </c>
      <c r="K18" s="16">
        <v>13</v>
      </c>
      <c r="L18" s="4">
        <v>0</v>
      </c>
      <c r="M18" s="4">
        <v>0</v>
      </c>
      <c r="N18" s="4">
        <f t="shared" si="0"/>
        <v>708</v>
      </c>
      <c r="O18" s="4">
        <f t="shared" si="1"/>
        <v>338</v>
      </c>
      <c r="P18" s="4">
        <f t="shared" si="2"/>
        <v>1046</v>
      </c>
      <c r="Q18" s="4">
        <v>0</v>
      </c>
      <c r="R18" s="4">
        <f>C18-O18+Q18</f>
        <v>2652</v>
      </c>
      <c r="S18" s="19"/>
    </row>
    <row r="19" ht="24" customHeight="1" spans="1:19">
      <c r="A19" s="4">
        <v>14</v>
      </c>
      <c r="B19" s="4" t="s">
        <v>156</v>
      </c>
      <c r="C19" s="9">
        <v>2990</v>
      </c>
      <c r="D19" s="4">
        <v>649</v>
      </c>
      <c r="E19" s="4">
        <v>325</v>
      </c>
      <c r="F19" s="4">
        <v>30</v>
      </c>
      <c r="G19" s="4">
        <v>0</v>
      </c>
      <c r="H19" s="4">
        <v>0</v>
      </c>
      <c r="I19" s="4">
        <v>0</v>
      </c>
      <c r="J19" s="16">
        <v>29</v>
      </c>
      <c r="K19" s="16">
        <v>13</v>
      </c>
      <c r="L19" s="4">
        <v>0</v>
      </c>
      <c r="M19" s="4">
        <v>0</v>
      </c>
      <c r="N19" s="4">
        <f t="shared" si="0"/>
        <v>708</v>
      </c>
      <c r="O19" s="4">
        <f t="shared" si="1"/>
        <v>338</v>
      </c>
      <c r="P19" s="4">
        <f t="shared" si="2"/>
        <v>1046</v>
      </c>
      <c r="Q19" s="4">
        <v>0</v>
      </c>
      <c r="R19" s="4">
        <f>C19-O19+Q19</f>
        <v>2652</v>
      </c>
      <c r="S19" s="19"/>
    </row>
    <row r="20" ht="24" customHeight="1" spans="1:19">
      <c r="A20" s="4">
        <v>15</v>
      </c>
      <c r="B20" s="4" t="s">
        <v>229</v>
      </c>
      <c r="C20" s="9">
        <v>2990</v>
      </c>
      <c r="D20" s="4">
        <v>649</v>
      </c>
      <c r="E20" s="4">
        <v>325</v>
      </c>
      <c r="F20" s="4">
        <v>30</v>
      </c>
      <c r="G20" s="4">
        <v>0</v>
      </c>
      <c r="H20" s="4">
        <v>0</v>
      </c>
      <c r="I20" s="4">
        <v>0</v>
      </c>
      <c r="J20" s="16">
        <v>29</v>
      </c>
      <c r="K20" s="16">
        <v>13</v>
      </c>
      <c r="L20" s="4">
        <v>0</v>
      </c>
      <c r="M20" s="4">
        <v>0</v>
      </c>
      <c r="N20" s="4">
        <f t="shared" si="0"/>
        <v>708</v>
      </c>
      <c r="O20" s="4">
        <f t="shared" si="1"/>
        <v>338</v>
      </c>
      <c r="P20" s="4">
        <f t="shared" si="2"/>
        <v>1046</v>
      </c>
      <c r="Q20" s="4">
        <v>0</v>
      </c>
      <c r="R20" s="4">
        <f>C20-O20</f>
        <v>2652</v>
      </c>
      <c r="S20" s="10"/>
    </row>
    <row r="21" ht="24" customHeight="1" spans="1:19">
      <c r="A21" s="11"/>
      <c r="B21" s="10" t="s">
        <v>8</v>
      </c>
      <c r="C21" s="10">
        <f t="shared" ref="C21:R21" si="4">SUM(C6:C20)</f>
        <v>44850</v>
      </c>
      <c r="D21" s="10">
        <f t="shared" si="4"/>
        <v>9735</v>
      </c>
      <c r="E21" s="10">
        <f t="shared" si="4"/>
        <v>4875</v>
      </c>
      <c r="F21" s="10">
        <f t="shared" si="4"/>
        <v>450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435</v>
      </c>
      <c r="K21" s="10">
        <f t="shared" si="4"/>
        <v>195</v>
      </c>
      <c r="L21" s="10">
        <f t="shared" si="4"/>
        <v>0</v>
      </c>
      <c r="M21" s="10">
        <f t="shared" si="4"/>
        <v>0</v>
      </c>
      <c r="N21" s="10">
        <f t="shared" si="4"/>
        <v>10620</v>
      </c>
      <c r="O21" s="10">
        <f t="shared" si="4"/>
        <v>5070</v>
      </c>
      <c r="P21" s="10">
        <f t="shared" si="4"/>
        <v>15690</v>
      </c>
      <c r="Q21" s="10">
        <f t="shared" si="4"/>
        <v>0</v>
      </c>
      <c r="R21" s="10">
        <f t="shared" si="4"/>
        <v>39780</v>
      </c>
      <c r="S21" s="10"/>
    </row>
    <row r="22" customFormat="1"/>
    <row r="23" customFormat="1" ht="18.75" spans="1:11">
      <c r="A23" t="s">
        <v>240</v>
      </c>
      <c r="H23" s="12"/>
      <c r="I23" s="1"/>
      <c r="J23" s="1"/>
      <c r="K23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236111111111111" right="0.0784722222222222" top="0.314583333333333" bottom="0.314583333333333" header="0.5" footer="0.236111111111111"/>
  <pageSetup paperSize="9" scale="91" orientation="landscape" horizontalDpi="600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S6" sqref="S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241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2024.02</v>
      </c>
      <c r="C4" s="23" t="s">
        <v>14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2024.02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2024.02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workbookViewId="0">
      <selection activeCell="S6" sqref="S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649</v>
      </c>
      <c r="E6" s="4">
        <v>325</v>
      </c>
      <c r="F6" s="4">
        <v>30</v>
      </c>
      <c r="G6" s="4">
        <v>0</v>
      </c>
      <c r="H6" s="4">
        <v>0</v>
      </c>
      <c r="I6" s="4">
        <v>0</v>
      </c>
      <c r="J6" s="16">
        <v>29</v>
      </c>
      <c r="K6" s="16">
        <v>13</v>
      </c>
      <c r="L6" s="4">
        <v>0</v>
      </c>
      <c r="M6" s="4">
        <v>0</v>
      </c>
      <c r="N6" s="4">
        <f t="shared" ref="N6:N20" si="0">D6+F6+H6+J6+L6</f>
        <v>708</v>
      </c>
      <c r="O6" s="4">
        <f t="shared" ref="O6:O20" si="1">E6+G6+I6+K6+M6</f>
        <v>338</v>
      </c>
      <c r="P6" s="4">
        <f t="shared" ref="P6:P20" si="2">N6+O6</f>
        <v>1046</v>
      </c>
      <c r="Q6" s="4">
        <v>0</v>
      </c>
      <c r="R6" s="4">
        <f t="shared" ref="R6:R17" si="3">C6-O6</f>
        <v>2652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649</v>
      </c>
      <c r="E7" s="4">
        <v>325</v>
      </c>
      <c r="F7" s="4">
        <v>30</v>
      </c>
      <c r="G7" s="4">
        <v>0</v>
      </c>
      <c r="H7" s="4">
        <v>0</v>
      </c>
      <c r="I7" s="4">
        <v>0</v>
      </c>
      <c r="J7" s="16">
        <v>29</v>
      </c>
      <c r="K7" s="16">
        <v>13</v>
      </c>
      <c r="L7" s="4">
        <v>0</v>
      </c>
      <c r="M7" s="4">
        <v>0</v>
      </c>
      <c r="N7" s="4">
        <f t="shared" si="0"/>
        <v>708</v>
      </c>
      <c r="O7" s="4">
        <f t="shared" si="1"/>
        <v>338</v>
      </c>
      <c r="P7" s="4">
        <f t="shared" si="2"/>
        <v>1046</v>
      </c>
      <c r="Q7" s="4">
        <v>0</v>
      </c>
      <c r="R7" s="4">
        <f t="shared" si="3"/>
        <v>2652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649</v>
      </c>
      <c r="E8" s="4">
        <v>325</v>
      </c>
      <c r="F8" s="4">
        <v>30</v>
      </c>
      <c r="G8" s="4">
        <v>0</v>
      </c>
      <c r="H8" s="4">
        <v>0</v>
      </c>
      <c r="I8" s="4">
        <v>0</v>
      </c>
      <c r="J8" s="16">
        <v>29</v>
      </c>
      <c r="K8" s="16">
        <v>13</v>
      </c>
      <c r="L8" s="4">
        <v>0</v>
      </c>
      <c r="M8" s="4">
        <v>0</v>
      </c>
      <c r="N8" s="4">
        <f t="shared" si="0"/>
        <v>708</v>
      </c>
      <c r="O8" s="4">
        <f t="shared" si="1"/>
        <v>338</v>
      </c>
      <c r="P8" s="4">
        <f t="shared" si="2"/>
        <v>1046</v>
      </c>
      <c r="Q8" s="4">
        <v>0</v>
      </c>
      <c r="R8" s="4">
        <f t="shared" si="3"/>
        <v>2652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649</v>
      </c>
      <c r="E9" s="4">
        <v>325</v>
      </c>
      <c r="F9" s="4">
        <v>30</v>
      </c>
      <c r="G9" s="4">
        <v>0</v>
      </c>
      <c r="H9" s="4">
        <v>0</v>
      </c>
      <c r="I9" s="4">
        <v>0</v>
      </c>
      <c r="J9" s="16">
        <v>29</v>
      </c>
      <c r="K9" s="16">
        <v>13</v>
      </c>
      <c r="L9" s="4">
        <v>0</v>
      </c>
      <c r="M9" s="4">
        <v>0</v>
      </c>
      <c r="N9" s="4">
        <f t="shared" si="0"/>
        <v>708</v>
      </c>
      <c r="O9" s="4">
        <f t="shared" si="1"/>
        <v>338</v>
      </c>
      <c r="P9" s="4">
        <f t="shared" si="2"/>
        <v>1046</v>
      </c>
      <c r="Q9" s="4">
        <v>0</v>
      </c>
      <c r="R9" s="4">
        <f t="shared" si="3"/>
        <v>2652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649</v>
      </c>
      <c r="E10" s="4">
        <v>325</v>
      </c>
      <c r="F10" s="4">
        <v>30</v>
      </c>
      <c r="G10" s="4">
        <v>0</v>
      </c>
      <c r="H10" s="4">
        <v>0</v>
      </c>
      <c r="I10" s="4">
        <v>0</v>
      </c>
      <c r="J10" s="16">
        <v>29</v>
      </c>
      <c r="K10" s="16">
        <v>13</v>
      </c>
      <c r="L10" s="4">
        <v>0</v>
      </c>
      <c r="M10" s="4">
        <v>0</v>
      </c>
      <c r="N10" s="4">
        <f t="shared" si="0"/>
        <v>708</v>
      </c>
      <c r="O10" s="4">
        <f t="shared" si="1"/>
        <v>338</v>
      </c>
      <c r="P10" s="4">
        <f t="shared" si="2"/>
        <v>1046</v>
      </c>
      <c r="Q10" s="4">
        <v>0</v>
      </c>
      <c r="R10" s="4">
        <f t="shared" si="3"/>
        <v>2652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649</v>
      </c>
      <c r="E11" s="4">
        <v>325</v>
      </c>
      <c r="F11" s="4">
        <v>30</v>
      </c>
      <c r="G11" s="4">
        <v>0</v>
      </c>
      <c r="H11" s="4">
        <v>0</v>
      </c>
      <c r="I11" s="4">
        <v>0</v>
      </c>
      <c r="J11" s="16">
        <v>29</v>
      </c>
      <c r="K11" s="16">
        <v>13</v>
      </c>
      <c r="L11" s="4">
        <v>0</v>
      </c>
      <c r="M11" s="4">
        <v>0</v>
      </c>
      <c r="N11" s="4">
        <f t="shared" si="0"/>
        <v>708</v>
      </c>
      <c r="O11" s="4">
        <f t="shared" si="1"/>
        <v>338</v>
      </c>
      <c r="P11" s="4">
        <f t="shared" si="2"/>
        <v>1046</v>
      </c>
      <c r="Q11" s="4">
        <v>0</v>
      </c>
      <c r="R11" s="4">
        <f t="shared" si="3"/>
        <v>2652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649</v>
      </c>
      <c r="E12" s="4">
        <v>325</v>
      </c>
      <c r="F12" s="4">
        <v>30</v>
      </c>
      <c r="G12" s="4">
        <v>0</v>
      </c>
      <c r="H12" s="4">
        <v>0</v>
      </c>
      <c r="I12" s="4">
        <v>0</v>
      </c>
      <c r="J12" s="16">
        <v>29</v>
      </c>
      <c r="K12" s="16">
        <v>13</v>
      </c>
      <c r="L12" s="4">
        <v>0</v>
      </c>
      <c r="M12" s="4">
        <v>0</v>
      </c>
      <c r="N12" s="4">
        <f t="shared" si="0"/>
        <v>708</v>
      </c>
      <c r="O12" s="4">
        <f t="shared" si="1"/>
        <v>338</v>
      </c>
      <c r="P12" s="4">
        <f t="shared" si="2"/>
        <v>1046</v>
      </c>
      <c r="Q12" s="4">
        <v>0</v>
      </c>
      <c r="R12" s="4">
        <f t="shared" si="3"/>
        <v>2652</v>
      </c>
      <c r="S12" s="10"/>
      <c r="U12" t="s">
        <v>177</v>
      </c>
      <c r="X12" t="s">
        <v>178</v>
      </c>
    </row>
    <row r="13" ht="24" customHeight="1" spans="1:19">
      <c r="A13" s="10">
        <v>8</v>
      </c>
      <c r="B13" s="4" t="s">
        <v>108</v>
      </c>
      <c r="C13" s="9">
        <v>2990</v>
      </c>
      <c r="D13" s="4">
        <v>649</v>
      </c>
      <c r="E13" s="4">
        <v>325</v>
      </c>
      <c r="F13" s="4">
        <v>30</v>
      </c>
      <c r="G13" s="4">
        <v>0</v>
      </c>
      <c r="H13" s="4">
        <v>0</v>
      </c>
      <c r="I13" s="4">
        <v>0</v>
      </c>
      <c r="J13" s="16">
        <v>29</v>
      </c>
      <c r="K13" s="16">
        <v>13</v>
      </c>
      <c r="L13" s="4">
        <v>0</v>
      </c>
      <c r="M13" s="4">
        <v>0</v>
      </c>
      <c r="N13" s="4">
        <f t="shared" si="0"/>
        <v>708</v>
      </c>
      <c r="O13" s="4">
        <f t="shared" si="1"/>
        <v>338</v>
      </c>
      <c r="P13" s="4">
        <f t="shared" si="2"/>
        <v>1046</v>
      </c>
      <c r="Q13" s="4">
        <v>0</v>
      </c>
      <c r="R13" s="4">
        <f t="shared" si="3"/>
        <v>2652</v>
      </c>
      <c r="S13" s="10"/>
    </row>
    <row r="14" ht="24" customHeight="1" spans="1:19">
      <c r="A14" s="4">
        <v>9</v>
      </c>
      <c r="B14" s="4" t="s">
        <v>110</v>
      </c>
      <c r="C14" s="9">
        <v>2990</v>
      </c>
      <c r="D14" s="4">
        <v>649</v>
      </c>
      <c r="E14" s="4">
        <v>325</v>
      </c>
      <c r="F14" s="4">
        <v>30</v>
      </c>
      <c r="G14" s="4">
        <v>0</v>
      </c>
      <c r="H14" s="4">
        <v>0</v>
      </c>
      <c r="I14" s="4">
        <v>0</v>
      </c>
      <c r="J14" s="16">
        <v>29</v>
      </c>
      <c r="K14" s="16">
        <v>13</v>
      </c>
      <c r="L14" s="4">
        <v>0</v>
      </c>
      <c r="M14" s="4">
        <v>0</v>
      </c>
      <c r="N14" s="4">
        <f t="shared" si="0"/>
        <v>708</v>
      </c>
      <c r="O14" s="4">
        <f t="shared" si="1"/>
        <v>338</v>
      </c>
      <c r="P14" s="4">
        <f t="shared" si="2"/>
        <v>1046</v>
      </c>
      <c r="Q14" s="4">
        <v>0</v>
      </c>
      <c r="R14" s="4">
        <f t="shared" si="3"/>
        <v>2652</v>
      </c>
      <c r="S14" s="10"/>
    </row>
    <row r="15" ht="24" customHeight="1" spans="1:19">
      <c r="A15" s="4">
        <v>10</v>
      </c>
      <c r="B15" s="4" t="s">
        <v>111</v>
      </c>
      <c r="C15" s="9">
        <v>2990</v>
      </c>
      <c r="D15" s="4">
        <v>649</v>
      </c>
      <c r="E15" s="4">
        <v>325</v>
      </c>
      <c r="F15" s="4">
        <v>30</v>
      </c>
      <c r="G15" s="4">
        <v>0</v>
      </c>
      <c r="H15" s="4">
        <v>0</v>
      </c>
      <c r="I15" s="4">
        <v>0</v>
      </c>
      <c r="J15" s="16">
        <v>29</v>
      </c>
      <c r="K15" s="16">
        <v>13</v>
      </c>
      <c r="L15" s="4">
        <v>0</v>
      </c>
      <c r="M15" s="4">
        <v>0</v>
      </c>
      <c r="N15" s="4">
        <f t="shared" si="0"/>
        <v>708</v>
      </c>
      <c r="O15" s="4">
        <f t="shared" si="1"/>
        <v>338</v>
      </c>
      <c r="P15" s="4">
        <f t="shared" si="2"/>
        <v>1046</v>
      </c>
      <c r="Q15" s="4">
        <v>0</v>
      </c>
      <c r="R15" s="4">
        <f t="shared" si="3"/>
        <v>2652</v>
      </c>
      <c r="S15" s="10"/>
    </row>
    <row r="16" ht="24" customHeight="1" spans="1:19">
      <c r="A16" s="10">
        <v>11</v>
      </c>
      <c r="B16" s="4" t="s">
        <v>112</v>
      </c>
      <c r="C16" s="9">
        <v>2990</v>
      </c>
      <c r="D16" s="4">
        <v>649</v>
      </c>
      <c r="E16" s="4">
        <v>325</v>
      </c>
      <c r="F16" s="4">
        <v>30</v>
      </c>
      <c r="G16" s="4">
        <v>0</v>
      </c>
      <c r="H16" s="4">
        <v>0</v>
      </c>
      <c r="I16" s="4">
        <v>0</v>
      </c>
      <c r="J16" s="16">
        <v>29</v>
      </c>
      <c r="K16" s="16">
        <v>13</v>
      </c>
      <c r="L16" s="4">
        <v>0</v>
      </c>
      <c r="M16" s="4">
        <v>0</v>
      </c>
      <c r="N16" s="4">
        <f t="shared" si="0"/>
        <v>708</v>
      </c>
      <c r="O16" s="4">
        <f t="shared" si="1"/>
        <v>338</v>
      </c>
      <c r="P16" s="4">
        <f t="shared" si="2"/>
        <v>1046</v>
      </c>
      <c r="Q16" s="4">
        <v>0</v>
      </c>
      <c r="R16" s="4">
        <f t="shared" si="3"/>
        <v>2652</v>
      </c>
      <c r="S16" s="10"/>
    </row>
    <row r="17" ht="24" customHeight="1" spans="1:19">
      <c r="A17" s="4">
        <v>12</v>
      </c>
      <c r="B17" s="4" t="s">
        <v>113</v>
      </c>
      <c r="C17" s="9">
        <v>2990</v>
      </c>
      <c r="D17" s="4">
        <v>649</v>
      </c>
      <c r="E17" s="4">
        <v>325</v>
      </c>
      <c r="F17" s="4">
        <v>30</v>
      </c>
      <c r="G17" s="4">
        <v>0</v>
      </c>
      <c r="H17" s="4">
        <v>0</v>
      </c>
      <c r="I17" s="4">
        <v>0</v>
      </c>
      <c r="J17" s="16">
        <v>29</v>
      </c>
      <c r="K17" s="16">
        <v>13</v>
      </c>
      <c r="L17" s="4">
        <v>0</v>
      </c>
      <c r="M17" s="4">
        <v>0</v>
      </c>
      <c r="N17" s="4">
        <f t="shared" si="0"/>
        <v>708</v>
      </c>
      <c r="O17" s="4">
        <f t="shared" si="1"/>
        <v>338</v>
      </c>
      <c r="P17" s="4">
        <f t="shared" si="2"/>
        <v>1046</v>
      </c>
      <c r="Q17" s="4">
        <v>0</v>
      </c>
      <c r="R17" s="4">
        <f t="shared" si="3"/>
        <v>2652</v>
      </c>
      <c r="S17" s="10"/>
    </row>
    <row r="18" ht="24" customHeight="1" spans="1:19">
      <c r="A18" s="4">
        <v>13</v>
      </c>
      <c r="B18" s="4" t="s">
        <v>141</v>
      </c>
      <c r="C18" s="9">
        <v>2990</v>
      </c>
      <c r="D18" s="4">
        <v>649</v>
      </c>
      <c r="E18" s="4">
        <v>325</v>
      </c>
      <c r="F18" s="4">
        <v>30</v>
      </c>
      <c r="G18" s="4">
        <v>0</v>
      </c>
      <c r="H18" s="4">
        <v>0</v>
      </c>
      <c r="I18" s="4">
        <v>0</v>
      </c>
      <c r="J18" s="16">
        <v>29</v>
      </c>
      <c r="K18" s="16">
        <v>13</v>
      </c>
      <c r="L18" s="4">
        <v>0</v>
      </c>
      <c r="M18" s="4">
        <v>0</v>
      </c>
      <c r="N18" s="4">
        <f t="shared" si="0"/>
        <v>708</v>
      </c>
      <c r="O18" s="4">
        <f t="shared" si="1"/>
        <v>338</v>
      </c>
      <c r="P18" s="4">
        <f t="shared" si="2"/>
        <v>1046</v>
      </c>
      <c r="Q18" s="4">
        <v>0</v>
      </c>
      <c r="R18" s="4">
        <f>C18-O18+Q18</f>
        <v>2652</v>
      </c>
      <c r="S18" s="19"/>
    </row>
    <row r="19" ht="24" customHeight="1" spans="1:19">
      <c r="A19" s="4">
        <v>14</v>
      </c>
      <c r="B19" s="4" t="s">
        <v>156</v>
      </c>
      <c r="C19" s="9">
        <v>2990</v>
      </c>
      <c r="D19" s="4">
        <v>649</v>
      </c>
      <c r="E19" s="4">
        <v>325</v>
      </c>
      <c r="F19" s="4">
        <v>30</v>
      </c>
      <c r="G19" s="4">
        <v>0</v>
      </c>
      <c r="H19" s="4">
        <v>0</v>
      </c>
      <c r="I19" s="4">
        <v>0</v>
      </c>
      <c r="J19" s="16">
        <v>29</v>
      </c>
      <c r="K19" s="16">
        <v>13</v>
      </c>
      <c r="L19" s="4">
        <v>0</v>
      </c>
      <c r="M19" s="4">
        <v>0</v>
      </c>
      <c r="N19" s="4">
        <f t="shared" si="0"/>
        <v>708</v>
      </c>
      <c r="O19" s="4">
        <f t="shared" si="1"/>
        <v>338</v>
      </c>
      <c r="P19" s="4">
        <f t="shared" si="2"/>
        <v>1046</v>
      </c>
      <c r="Q19" s="4">
        <v>0</v>
      </c>
      <c r="R19" s="4">
        <f>C19-O19+Q19</f>
        <v>2652</v>
      </c>
      <c r="S19" s="19"/>
    </row>
    <row r="20" ht="24" customHeight="1" spans="1:19">
      <c r="A20" s="4">
        <v>15</v>
      </c>
      <c r="B20" s="4" t="s">
        <v>229</v>
      </c>
      <c r="C20" s="9">
        <v>2990</v>
      </c>
      <c r="D20" s="4">
        <v>649</v>
      </c>
      <c r="E20" s="4">
        <v>325</v>
      </c>
      <c r="F20" s="4">
        <v>30</v>
      </c>
      <c r="G20" s="4">
        <v>0</v>
      </c>
      <c r="H20" s="4">
        <v>0</v>
      </c>
      <c r="I20" s="4">
        <v>0</v>
      </c>
      <c r="J20" s="16">
        <v>29</v>
      </c>
      <c r="K20" s="16">
        <v>13</v>
      </c>
      <c r="L20" s="4">
        <v>0</v>
      </c>
      <c r="M20" s="4">
        <v>0</v>
      </c>
      <c r="N20" s="4">
        <f t="shared" si="0"/>
        <v>708</v>
      </c>
      <c r="O20" s="4">
        <f t="shared" si="1"/>
        <v>338</v>
      </c>
      <c r="P20" s="4">
        <f t="shared" si="2"/>
        <v>1046</v>
      </c>
      <c r="Q20" s="4">
        <v>0</v>
      </c>
      <c r="R20" s="4">
        <f>C20-O20</f>
        <v>2652</v>
      </c>
      <c r="S20" s="10"/>
    </row>
    <row r="21" ht="24" customHeight="1" spans="1:19">
      <c r="A21" s="11"/>
      <c r="B21" s="10" t="s">
        <v>8</v>
      </c>
      <c r="C21" s="10">
        <f t="shared" ref="C21:R21" si="4">SUM(C6:C20)</f>
        <v>44850</v>
      </c>
      <c r="D21" s="10">
        <f t="shared" si="4"/>
        <v>9735</v>
      </c>
      <c r="E21" s="10">
        <f t="shared" si="4"/>
        <v>4875</v>
      </c>
      <c r="F21" s="10">
        <f t="shared" si="4"/>
        <v>450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435</v>
      </c>
      <c r="K21" s="10">
        <f t="shared" si="4"/>
        <v>195</v>
      </c>
      <c r="L21" s="10">
        <f t="shared" si="4"/>
        <v>0</v>
      </c>
      <c r="M21" s="10">
        <f t="shared" si="4"/>
        <v>0</v>
      </c>
      <c r="N21" s="10">
        <f t="shared" si="4"/>
        <v>10620</v>
      </c>
      <c r="O21" s="10">
        <f t="shared" si="4"/>
        <v>5070</v>
      </c>
      <c r="P21" s="10">
        <f t="shared" si="4"/>
        <v>15690</v>
      </c>
      <c r="Q21" s="10">
        <f t="shared" si="4"/>
        <v>0</v>
      </c>
      <c r="R21" s="10">
        <f t="shared" si="4"/>
        <v>39780</v>
      </c>
      <c r="S21" s="10"/>
    </row>
    <row r="22" customFormat="1"/>
    <row r="23" customFormat="1" ht="18.75" spans="1:11">
      <c r="A23" t="s">
        <v>240</v>
      </c>
      <c r="H23" s="12"/>
      <c r="I23" s="1"/>
      <c r="J23" s="1"/>
      <c r="K23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275" right="0.354166666666667" top="0.393055555555556" bottom="0.156944444444444" header="0.354166666666667" footer="0.196527777777778"/>
  <pageSetup paperSize="9" orientation="landscape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S6" sqref="S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242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2024.03</v>
      </c>
      <c r="C4" s="23" t="s">
        <v>14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2024.03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2024.03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workbookViewId="0">
      <selection activeCell="S6" sqref="S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649</v>
      </c>
      <c r="E6" s="4">
        <v>325</v>
      </c>
      <c r="F6" s="4">
        <v>30</v>
      </c>
      <c r="G6" s="4">
        <v>0</v>
      </c>
      <c r="H6" s="4">
        <v>0</v>
      </c>
      <c r="I6" s="4">
        <v>0</v>
      </c>
      <c r="J6" s="16">
        <v>29</v>
      </c>
      <c r="K6" s="16">
        <v>13</v>
      </c>
      <c r="L6" s="4">
        <v>0</v>
      </c>
      <c r="M6" s="4">
        <v>0</v>
      </c>
      <c r="N6" s="4">
        <f t="shared" ref="N6:N20" si="0">D6+F6+H6+J6+L6</f>
        <v>708</v>
      </c>
      <c r="O6" s="4">
        <f t="shared" ref="O6:O20" si="1">E6+G6+I6+K6+M6</f>
        <v>338</v>
      </c>
      <c r="P6" s="4">
        <f t="shared" ref="P6:P20" si="2">N6+O6</f>
        <v>1046</v>
      </c>
      <c r="Q6" s="4">
        <v>0</v>
      </c>
      <c r="R6" s="4">
        <f t="shared" ref="R6:R17" si="3">C6-O6</f>
        <v>2652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649</v>
      </c>
      <c r="E7" s="4">
        <v>325</v>
      </c>
      <c r="F7" s="4">
        <v>30</v>
      </c>
      <c r="G7" s="4">
        <v>0</v>
      </c>
      <c r="H7" s="4">
        <v>0</v>
      </c>
      <c r="I7" s="4">
        <v>0</v>
      </c>
      <c r="J7" s="16">
        <v>29</v>
      </c>
      <c r="K7" s="16">
        <v>13</v>
      </c>
      <c r="L7" s="4">
        <v>0</v>
      </c>
      <c r="M7" s="4">
        <v>0</v>
      </c>
      <c r="N7" s="4">
        <f t="shared" si="0"/>
        <v>708</v>
      </c>
      <c r="O7" s="4">
        <f t="shared" si="1"/>
        <v>338</v>
      </c>
      <c r="P7" s="4">
        <f t="shared" si="2"/>
        <v>1046</v>
      </c>
      <c r="Q7" s="4">
        <v>0</v>
      </c>
      <c r="R7" s="4">
        <f t="shared" si="3"/>
        <v>2652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649</v>
      </c>
      <c r="E8" s="4">
        <v>325</v>
      </c>
      <c r="F8" s="4">
        <v>30</v>
      </c>
      <c r="G8" s="4">
        <v>0</v>
      </c>
      <c r="H8" s="4">
        <v>0</v>
      </c>
      <c r="I8" s="4">
        <v>0</v>
      </c>
      <c r="J8" s="16">
        <v>29</v>
      </c>
      <c r="K8" s="16">
        <v>13</v>
      </c>
      <c r="L8" s="4">
        <v>0</v>
      </c>
      <c r="M8" s="4">
        <v>0</v>
      </c>
      <c r="N8" s="4">
        <f t="shared" si="0"/>
        <v>708</v>
      </c>
      <c r="O8" s="4">
        <f t="shared" si="1"/>
        <v>338</v>
      </c>
      <c r="P8" s="4">
        <f t="shared" si="2"/>
        <v>1046</v>
      </c>
      <c r="Q8" s="4">
        <v>0</v>
      </c>
      <c r="R8" s="4">
        <f t="shared" si="3"/>
        <v>2652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649</v>
      </c>
      <c r="E9" s="4">
        <v>325</v>
      </c>
      <c r="F9" s="4">
        <v>30</v>
      </c>
      <c r="G9" s="4">
        <v>0</v>
      </c>
      <c r="H9" s="4">
        <v>0</v>
      </c>
      <c r="I9" s="4">
        <v>0</v>
      </c>
      <c r="J9" s="16">
        <v>29</v>
      </c>
      <c r="K9" s="16">
        <v>13</v>
      </c>
      <c r="L9" s="4">
        <v>0</v>
      </c>
      <c r="M9" s="4">
        <v>0</v>
      </c>
      <c r="N9" s="4">
        <f t="shared" si="0"/>
        <v>708</v>
      </c>
      <c r="O9" s="4">
        <f t="shared" si="1"/>
        <v>338</v>
      </c>
      <c r="P9" s="4">
        <f t="shared" si="2"/>
        <v>1046</v>
      </c>
      <c r="Q9" s="4">
        <v>0</v>
      </c>
      <c r="R9" s="4">
        <f t="shared" si="3"/>
        <v>2652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649</v>
      </c>
      <c r="E10" s="4">
        <v>325</v>
      </c>
      <c r="F10" s="4">
        <v>30</v>
      </c>
      <c r="G10" s="4">
        <v>0</v>
      </c>
      <c r="H10" s="4">
        <v>0</v>
      </c>
      <c r="I10" s="4">
        <v>0</v>
      </c>
      <c r="J10" s="16">
        <v>29</v>
      </c>
      <c r="K10" s="16">
        <v>13</v>
      </c>
      <c r="L10" s="4">
        <v>0</v>
      </c>
      <c r="M10" s="4">
        <v>0</v>
      </c>
      <c r="N10" s="4">
        <f t="shared" si="0"/>
        <v>708</v>
      </c>
      <c r="O10" s="4">
        <f t="shared" si="1"/>
        <v>338</v>
      </c>
      <c r="P10" s="4">
        <f t="shared" si="2"/>
        <v>1046</v>
      </c>
      <c r="Q10" s="4">
        <v>0</v>
      </c>
      <c r="R10" s="4">
        <f t="shared" si="3"/>
        <v>2652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649</v>
      </c>
      <c r="E11" s="4">
        <v>325</v>
      </c>
      <c r="F11" s="4">
        <v>30</v>
      </c>
      <c r="G11" s="4">
        <v>0</v>
      </c>
      <c r="H11" s="4">
        <v>0</v>
      </c>
      <c r="I11" s="4">
        <v>0</v>
      </c>
      <c r="J11" s="16">
        <v>29</v>
      </c>
      <c r="K11" s="16">
        <v>13</v>
      </c>
      <c r="L11" s="4">
        <v>0</v>
      </c>
      <c r="M11" s="4">
        <v>0</v>
      </c>
      <c r="N11" s="4">
        <f t="shared" si="0"/>
        <v>708</v>
      </c>
      <c r="O11" s="4">
        <f t="shared" si="1"/>
        <v>338</v>
      </c>
      <c r="P11" s="4">
        <f t="shared" si="2"/>
        <v>1046</v>
      </c>
      <c r="Q11" s="4">
        <v>0</v>
      </c>
      <c r="R11" s="4">
        <f t="shared" si="3"/>
        <v>2652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649</v>
      </c>
      <c r="E12" s="4">
        <v>325</v>
      </c>
      <c r="F12" s="4">
        <v>30</v>
      </c>
      <c r="G12" s="4">
        <v>0</v>
      </c>
      <c r="H12" s="4">
        <v>0</v>
      </c>
      <c r="I12" s="4">
        <v>0</v>
      </c>
      <c r="J12" s="16">
        <v>29</v>
      </c>
      <c r="K12" s="16">
        <v>13</v>
      </c>
      <c r="L12" s="4">
        <v>0</v>
      </c>
      <c r="M12" s="4">
        <v>0</v>
      </c>
      <c r="N12" s="4">
        <f t="shared" si="0"/>
        <v>708</v>
      </c>
      <c r="O12" s="4">
        <f t="shared" si="1"/>
        <v>338</v>
      </c>
      <c r="P12" s="4">
        <f t="shared" si="2"/>
        <v>1046</v>
      </c>
      <c r="Q12" s="4">
        <v>0</v>
      </c>
      <c r="R12" s="4">
        <f t="shared" si="3"/>
        <v>2652</v>
      </c>
      <c r="S12" s="10"/>
      <c r="U12" t="s">
        <v>177</v>
      </c>
      <c r="X12" t="s">
        <v>178</v>
      </c>
    </row>
    <row r="13" ht="24" customHeight="1" spans="1:19">
      <c r="A13" s="10">
        <v>8</v>
      </c>
      <c r="B13" s="4" t="s">
        <v>108</v>
      </c>
      <c r="C13" s="9">
        <v>2990</v>
      </c>
      <c r="D13" s="4">
        <v>649</v>
      </c>
      <c r="E13" s="4">
        <v>325</v>
      </c>
      <c r="F13" s="4">
        <v>30</v>
      </c>
      <c r="G13" s="4">
        <v>0</v>
      </c>
      <c r="H13" s="4">
        <v>0</v>
      </c>
      <c r="I13" s="4">
        <v>0</v>
      </c>
      <c r="J13" s="16">
        <v>29</v>
      </c>
      <c r="K13" s="16">
        <v>13</v>
      </c>
      <c r="L13" s="4">
        <v>0</v>
      </c>
      <c r="M13" s="4">
        <v>0</v>
      </c>
      <c r="N13" s="4">
        <f t="shared" si="0"/>
        <v>708</v>
      </c>
      <c r="O13" s="4">
        <f t="shared" si="1"/>
        <v>338</v>
      </c>
      <c r="P13" s="4">
        <f t="shared" si="2"/>
        <v>1046</v>
      </c>
      <c r="Q13" s="4">
        <v>0</v>
      </c>
      <c r="R13" s="4">
        <f t="shared" si="3"/>
        <v>2652</v>
      </c>
      <c r="S13" s="10"/>
    </row>
    <row r="14" ht="24" customHeight="1" spans="1:19">
      <c r="A14" s="4">
        <v>9</v>
      </c>
      <c r="B14" s="4" t="s">
        <v>110</v>
      </c>
      <c r="C14" s="9">
        <v>2990</v>
      </c>
      <c r="D14" s="4">
        <v>649</v>
      </c>
      <c r="E14" s="4">
        <v>325</v>
      </c>
      <c r="F14" s="4">
        <v>30</v>
      </c>
      <c r="G14" s="4">
        <v>0</v>
      </c>
      <c r="H14" s="4">
        <v>0</v>
      </c>
      <c r="I14" s="4">
        <v>0</v>
      </c>
      <c r="J14" s="16">
        <v>29</v>
      </c>
      <c r="K14" s="16">
        <v>13</v>
      </c>
      <c r="L14" s="4">
        <v>0</v>
      </c>
      <c r="M14" s="4">
        <v>0</v>
      </c>
      <c r="N14" s="4">
        <f t="shared" si="0"/>
        <v>708</v>
      </c>
      <c r="O14" s="4">
        <f t="shared" si="1"/>
        <v>338</v>
      </c>
      <c r="P14" s="4">
        <f t="shared" si="2"/>
        <v>1046</v>
      </c>
      <c r="Q14" s="4">
        <v>0</v>
      </c>
      <c r="R14" s="4">
        <f t="shared" si="3"/>
        <v>2652</v>
      </c>
      <c r="S14" s="10"/>
    </row>
    <row r="15" ht="24" customHeight="1" spans="1:19">
      <c r="A15" s="4">
        <v>10</v>
      </c>
      <c r="B15" s="4" t="s">
        <v>111</v>
      </c>
      <c r="C15" s="9">
        <v>2990</v>
      </c>
      <c r="D15" s="4">
        <v>649</v>
      </c>
      <c r="E15" s="4">
        <v>325</v>
      </c>
      <c r="F15" s="4">
        <v>30</v>
      </c>
      <c r="G15" s="4">
        <v>0</v>
      </c>
      <c r="H15" s="4">
        <v>0</v>
      </c>
      <c r="I15" s="4">
        <v>0</v>
      </c>
      <c r="J15" s="16">
        <v>29</v>
      </c>
      <c r="K15" s="16">
        <v>13</v>
      </c>
      <c r="L15" s="4">
        <v>0</v>
      </c>
      <c r="M15" s="4">
        <v>0</v>
      </c>
      <c r="N15" s="4">
        <f t="shared" si="0"/>
        <v>708</v>
      </c>
      <c r="O15" s="4">
        <f t="shared" si="1"/>
        <v>338</v>
      </c>
      <c r="P15" s="4">
        <f t="shared" si="2"/>
        <v>1046</v>
      </c>
      <c r="Q15" s="4">
        <v>0</v>
      </c>
      <c r="R15" s="4">
        <f t="shared" si="3"/>
        <v>2652</v>
      </c>
      <c r="S15" s="10"/>
    </row>
    <row r="16" ht="24" customHeight="1" spans="1:19">
      <c r="A16" s="10">
        <v>11</v>
      </c>
      <c r="B16" s="4" t="s">
        <v>112</v>
      </c>
      <c r="C16" s="9">
        <v>2990</v>
      </c>
      <c r="D16" s="4">
        <v>649</v>
      </c>
      <c r="E16" s="4">
        <v>325</v>
      </c>
      <c r="F16" s="4">
        <v>30</v>
      </c>
      <c r="G16" s="4">
        <v>0</v>
      </c>
      <c r="H16" s="4">
        <v>0</v>
      </c>
      <c r="I16" s="4">
        <v>0</v>
      </c>
      <c r="J16" s="16">
        <v>29</v>
      </c>
      <c r="K16" s="16">
        <v>13</v>
      </c>
      <c r="L16" s="4">
        <v>0</v>
      </c>
      <c r="M16" s="4">
        <v>0</v>
      </c>
      <c r="N16" s="4">
        <f t="shared" si="0"/>
        <v>708</v>
      </c>
      <c r="O16" s="4">
        <f t="shared" si="1"/>
        <v>338</v>
      </c>
      <c r="P16" s="4">
        <f t="shared" si="2"/>
        <v>1046</v>
      </c>
      <c r="Q16" s="4">
        <v>0</v>
      </c>
      <c r="R16" s="4">
        <f t="shared" si="3"/>
        <v>2652</v>
      </c>
      <c r="S16" s="10"/>
    </row>
    <row r="17" ht="24" customHeight="1" spans="1:19">
      <c r="A17" s="4">
        <v>12</v>
      </c>
      <c r="B17" s="4" t="s">
        <v>113</v>
      </c>
      <c r="C17" s="9">
        <v>2990</v>
      </c>
      <c r="D17" s="4">
        <v>649</v>
      </c>
      <c r="E17" s="4">
        <v>325</v>
      </c>
      <c r="F17" s="4">
        <v>30</v>
      </c>
      <c r="G17" s="4">
        <v>0</v>
      </c>
      <c r="H17" s="4">
        <v>0</v>
      </c>
      <c r="I17" s="4">
        <v>0</v>
      </c>
      <c r="J17" s="16">
        <v>29</v>
      </c>
      <c r="K17" s="16">
        <v>13</v>
      </c>
      <c r="L17" s="4">
        <v>0</v>
      </c>
      <c r="M17" s="4">
        <v>0</v>
      </c>
      <c r="N17" s="4">
        <f t="shared" si="0"/>
        <v>708</v>
      </c>
      <c r="O17" s="4">
        <f t="shared" si="1"/>
        <v>338</v>
      </c>
      <c r="P17" s="4">
        <f t="shared" si="2"/>
        <v>1046</v>
      </c>
      <c r="Q17" s="4">
        <v>0</v>
      </c>
      <c r="R17" s="4">
        <f t="shared" si="3"/>
        <v>2652</v>
      </c>
      <c r="S17" s="10"/>
    </row>
    <row r="18" ht="24" customHeight="1" spans="1:19">
      <c r="A18" s="4">
        <v>13</v>
      </c>
      <c r="B18" s="4" t="s">
        <v>141</v>
      </c>
      <c r="C18" s="9">
        <v>2990</v>
      </c>
      <c r="D18" s="4">
        <v>649</v>
      </c>
      <c r="E18" s="4">
        <v>325</v>
      </c>
      <c r="F18" s="4">
        <v>30</v>
      </c>
      <c r="G18" s="4">
        <v>0</v>
      </c>
      <c r="H18" s="4">
        <v>0</v>
      </c>
      <c r="I18" s="4">
        <v>0</v>
      </c>
      <c r="J18" s="16">
        <v>29</v>
      </c>
      <c r="K18" s="16">
        <v>13</v>
      </c>
      <c r="L18" s="4">
        <v>0</v>
      </c>
      <c r="M18" s="4">
        <v>0</v>
      </c>
      <c r="N18" s="4">
        <f t="shared" si="0"/>
        <v>708</v>
      </c>
      <c r="O18" s="4">
        <f t="shared" si="1"/>
        <v>338</v>
      </c>
      <c r="P18" s="4">
        <f t="shared" si="2"/>
        <v>1046</v>
      </c>
      <c r="Q18" s="4">
        <v>0</v>
      </c>
      <c r="R18" s="4">
        <f>C18-O18+Q18</f>
        <v>2652</v>
      </c>
      <c r="S18" s="19"/>
    </row>
    <row r="19" ht="24" customHeight="1" spans="1:19">
      <c r="A19" s="4">
        <v>14</v>
      </c>
      <c r="B19" s="4" t="s">
        <v>156</v>
      </c>
      <c r="C19" s="9">
        <v>2990</v>
      </c>
      <c r="D19" s="4">
        <v>649</v>
      </c>
      <c r="E19" s="4">
        <v>325</v>
      </c>
      <c r="F19" s="4">
        <v>30</v>
      </c>
      <c r="G19" s="4">
        <v>0</v>
      </c>
      <c r="H19" s="4">
        <v>0</v>
      </c>
      <c r="I19" s="4">
        <v>0</v>
      </c>
      <c r="J19" s="16">
        <v>29</v>
      </c>
      <c r="K19" s="16">
        <v>13</v>
      </c>
      <c r="L19" s="4">
        <v>0</v>
      </c>
      <c r="M19" s="4">
        <v>0</v>
      </c>
      <c r="N19" s="4">
        <f t="shared" si="0"/>
        <v>708</v>
      </c>
      <c r="O19" s="4">
        <f t="shared" si="1"/>
        <v>338</v>
      </c>
      <c r="P19" s="4">
        <f t="shared" si="2"/>
        <v>1046</v>
      </c>
      <c r="Q19" s="4">
        <v>0</v>
      </c>
      <c r="R19" s="4">
        <f>C19-O19+Q19</f>
        <v>2652</v>
      </c>
      <c r="S19" s="19"/>
    </row>
    <row r="20" ht="24" customHeight="1" spans="1:19">
      <c r="A20" s="4">
        <v>15</v>
      </c>
      <c r="B20" s="4" t="s">
        <v>229</v>
      </c>
      <c r="C20" s="9">
        <v>2990</v>
      </c>
      <c r="D20" s="4">
        <v>649</v>
      </c>
      <c r="E20" s="4">
        <v>325</v>
      </c>
      <c r="F20" s="4">
        <v>30</v>
      </c>
      <c r="G20" s="4">
        <v>0</v>
      </c>
      <c r="H20" s="4">
        <v>0</v>
      </c>
      <c r="I20" s="4">
        <v>0</v>
      </c>
      <c r="J20" s="16">
        <v>29</v>
      </c>
      <c r="K20" s="16">
        <v>13</v>
      </c>
      <c r="L20" s="4">
        <v>0</v>
      </c>
      <c r="M20" s="4">
        <v>0</v>
      </c>
      <c r="N20" s="4">
        <f t="shared" si="0"/>
        <v>708</v>
      </c>
      <c r="O20" s="4">
        <f t="shared" si="1"/>
        <v>338</v>
      </c>
      <c r="P20" s="4">
        <f t="shared" si="2"/>
        <v>1046</v>
      </c>
      <c r="Q20" s="4">
        <v>0</v>
      </c>
      <c r="R20" s="4">
        <f>C20-O20</f>
        <v>2652</v>
      </c>
      <c r="S20" s="10"/>
    </row>
    <row r="21" ht="24" customHeight="1" spans="1:19">
      <c r="A21" s="11"/>
      <c r="B21" s="10" t="s">
        <v>8</v>
      </c>
      <c r="C21" s="10">
        <f t="shared" ref="C21:R21" si="4">SUM(C6:C20)</f>
        <v>44850</v>
      </c>
      <c r="D21" s="10">
        <f t="shared" si="4"/>
        <v>9735</v>
      </c>
      <c r="E21" s="10">
        <f t="shared" si="4"/>
        <v>4875</v>
      </c>
      <c r="F21" s="10">
        <f t="shared" si="4"/>
        <v>450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435</v>
      </c>
      <c r="K21" s="10">
        <f t="shared" si="4"/>
        <v>195</v>
      </c>
      <c r="L21" s="10">
        <f t="shared" si="4"/>
        <v>0</v>
      </c>
      <c r="M21" s="10">
        <f t="shared" si="4"/>
        <v>0</v>
      </c>
      <c r="N21" s="10">
        <f t="shared" si="4"/>
        <v>10620</v>
      </c>
      <c r="O21" s="10">
        <f t="shared" si="4"/>
        <v>5070</v>
      </c>
      <c r="P21" s="10">
        <f t="shared" si="4"/>
        <v>15690</v>
      </c>
      <c r="Q21" s="10">
        <f t="shared" si="4"/>
        <v>0</v>
      </c>
      <c r="R21" s="10">
        <f t="shared" si="4"/>
        <v>39780</v>
      </c>
      <c r="S21" s="10"/>
    </row>
    <row r="22" customFormat="1"/>
    <row r="23" customFormat="1" ht="18.75" spans="1:11">
      <c r="A23" t="s">
        <v>240</v>
      </c>
      <c r="H23" s="12"/>
      <c r="I23" s="1"/>
      <c r="J23" s="1"/>
      <c r="K23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393055555555556" right="0.196527777777778" top="0.236111111111111" bottom="0.156944444444444" header="0.393055555555556" footer="0.156944444444444"/>
  <pageSetup paperSize="9" orientation="landscape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U14" sqref="U14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243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2024.04</v>
      </c>
      <c r="C4" s="23" t="s">
        <v>14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2024.04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2024.04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U14" sqref="U14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244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2024.05</v>
      </c>
      <c r="C4" s="23" t="s">
        <v>14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2024.05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2024.05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U14" sqref="U14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245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2024.06</v>
      </c>
      <c r="C4" s="23" t="s">
        <v>14</v>
      </c>
      <c r="D4" s="23" t="s">
        <v>136</v>
      </c>
      <c r="E4" s="23" t="s">
        <v>137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2024.06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2024.06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4" sqref="E14"/>
    </sheetView>
  </sheetViews>
  <sheetFormatPr defaultColWidth="9" defaultRowHeight="14.25" outlineLevelCol="7"/>
  <cols>
    <col min="1" max="1" width="8.625" style="1" customWidth="1"/>
    <col min="2" max="2" width="22.75" style="1" customWidth="1"/>
    <col min="3" max="3" width="17.375" style="1" customWidth="1"/>
    <col min="4" max="4" width="9.125" style="1" customWidth="1"/>
    <col min="5" max="5" width="30.875" style="1" customWidth="1"/>
    <col min="6" max="6" width="13.2833333333333" style="1" customWidth="1"/>
    <col min="7" max="7" width="17.425" style="1" customWidth="1"/>
    <col min="8" max="16384" width="9" style="1"/>
  </cols>
  <sheetData>
    <row r="1" s="1" customFormat="1" ht="32" customHeight="1" spans="1:7">
      <c r="A1" s="33" t="s">
        <v>246</v>
      </c>
      <c r="B1" s="33"/>
      <c r="C1" s="33"/>
      <c r="D1" s="33"/>
      <c r="E1" s="33"/>
      <c r="F1" s="33"/>
      <c r="G1" s="33"/>
    </row>
    <row r="2" s="1" customFormat="1" ht="27" customHeight="1" spans="1:7">
      <c r="A2" s="34" t="s">
        <v>31</v>
      </c>
      <c r="B2" s="34"/>
      <c r="C2" s="34"/>
      <c r="D2" s="34"/>
      <c r="E2" s="34"/>
      <c r="F2" s="35" t="s">
        <v>247</v>
      </c>
      <c r="G2" s="35"/>
    </row>
    <row r="3" s="1" customFormat="1" ht="25" customHeight="1" spans="1:7">
      <c r="A3" s="36" t="s">
        <v>3</v>
      </c>
      <c r="B3" s="36" t="s">
        <v>4</v>
      </c>
      <c r="C3" s="36" t="s">
        <v>5</v>
      </c>
      <c r="D3" s="36" t="s">
        <v>6</v>
      </c>
      <c r="E3" s="36" t="s">
        <v>248</v>
      </c>
      <c r="F3" s="36" t="s">
        <v>8</v>
      </c>
      <c r="G3" s="36" t="s">
        <v>9</v>
      </c>
    </row>
    <row r="4" s="1" customFormat="1" ht="25" customHeight="1" spans="1:7">
      <c r="A4" s="36">
        <v>1</v>
      </c>
      <c r="B4" s="37" t="s">
        <v>249</v>
      </c>
      <c r="C4" s="37" t="s">
        <v>250</v>
      </c>
      <c r="D4" s="37">
        <v>1</v>
      </c>
      <c r="E4" s="37">
        <v>34316.22</v>
      </c>
      <c r="F4" s="37">
        <v>34316.22</v>
      </c>
      <c r="G4" s="38"/>
    </row>
    <row r="5" s="1" customFormat="1" ht="25" customHeight="1" spans="1:8">
      <c r="A5" s="36">
        <v>2</v>
      </c>
      <c r="B5" s="37" t="s">
        <v>249</v>
      </c>
      <c r="C5" s="4" t="s">
        <v>251</v>
      </c>
      <c r="D5" s="4">
        <v>1</v>
      </c>
      <c r="E5" s="4" t="s">
        <v>252</v>
      </c>
      <c r="F5" s="39">
        <v>-17242.34</v>
      </c>
      <c r="G5" s="40"/>
      <c r="H5" s="1" t="s">
        <v>253</v>
      </c>
    </row>
    <row r="6" s="1" customFormat="1" ht="25" customHeight="1" spans="1:7">
      <c r="A6" s="41" t="s">
        <v>254</v>
      </c>
      <c r="B6" s="42"/>
      <c r="C6" s="42"/>
      <c r="D6" s="42"/>
      <c r="E6" s="38"/>
      <c r="F6" s="43">
        <f>SUM(F4:F5)</f>
        <v>17073.88</v>
      </c>
      <c r="G6" s="36"/>
    </row>
    <row r="7" s="1" customFormat="1" ht="25" customHeight="1" spans="1:7">
      <c r="A7" s="44"/>
      <c r="B7" s="35"/>
      <c r="C7" s="35" t="s">
        <v>22</v>
      </c>
      <c r="D7" s="35"/>
      <c r="E7" s="35"/>
      <c r="F7" s="35" t="s">
        <v>23</v>
      </c>
      <c r="G7" s="44"/>
    </row>
    <row r="8" s="1" customFormat="1" ht="25" customHeight="1" spans="1:7">
      <c r="A8" s="35"/>
      <c r="B8" s="35"/>
      <c r="C8" s="35" t="s">
        <v>24</v>
      </c>
      <c r="D8" s="35"/>
      <c r="E8" s="35"/>
      <c r="F8" s="35" t="s">
        <v>24</v>
      </c>
      <c r="G8" s="35"/>
    </row>
    <row r="9" s="1" customFormat="1" ht="27.95" customHeight="1" spans="1:7">
      <c r="A9" s="45" t="s">
        <v>25</v>
      </c>
      <c r="B9" s="46" t="s">
        <v>26</v>
      </c>
      <c r="C9" s="45"/>
      <c r="D9" s="45"/>
      <c r="E9" s="46"/>
      <c r="F9" s="46"/>
      <c r="G9" s="46"/>
    </row>
    <row r="10" s="1" customFormat="1" ht="23.1" customHeight="1" spans="1:7">
      <c r="A10" s="46" t="s">
        <v>27</v>
      </c>
      <c r="B10" s="45" t="s">
        <v>255</v>
      </c>
      <c r="C10" s="45"/>
      <c r="D10" s="46"/>
      <c r="E10" s="46"/>
      <c r="F10" s="46"/>
      <c r="G10" s="46"/>
    </row>
    <row r="11" s="1" customFormat="1" ht="24" customHeight="1" spans="1:7">
      <c r="A11" s="46" t="s">
        <v>29</v>
      </c>
      <c r="B11" s="59" t="s">
        <v>30</v>
      </c>
      <c r="C11" s="46"/>
      <c r="D11" s="46"/>
      <c r="E11" s="46"/>
      <c r="F11" s="46"/>
      <c r="G11" s="46"/>
    </row>
  </sheetData>
  <mergeCells count="4">
    <mergeCell ref="A1:G1"/>
    <mergeCell ref="A2:E2"/>
    <mergeCell ref="F2:G2"/>
    <mergeCell ref="A6:E6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B16" sqref="B1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30" customHeight="1" spans="1:7">
      <c r="A2" s="22" t="s">
        <v>31</v>
      </c>
      <c r="B2" s="22"/>
      <c r="C2" s="22"/>
      <c r="D2" s="22"/>
      <c r="E2" s="22"/>
      <c r="F2" s="22" t="s">
        <v>75</v>
      </c>
      <c r="G2" s="22"/>
    </row>
    <row r="3" s="20" customFormat="1" ht="30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30" customHeight="1" spans="1:7">
      <c r="A4" s="23">
        <v>1</v>
      </c>
      <c r="B4" s="24">
        <v>2020.12</v>
      </c>
      <c r="C4" s="23" t="s">
        <v>14</v>
      </c>
      <c r="D4" s="23" t="s">
        <v>12</v>
      </c>
      <c r="E4" s="23" t="s">
        <v>66</v>
      </c>
      <c r="F4" s="23">
        <v>86</v>
      </c>
      <c r="G4" s="23" t="s">
        <v>35</v>
      </c>
    </row>
    <row r="5" s="20" customFormat="1" ht="30" customHeight="1" spans="1:7">
      <c r="A5" s="23">
        <v>2</v>
      </c>
      <c r="B5" s="24">
        <v>2020.12</v>
      </c>
      <c r="C5" s="23" t="s">
        <v>11</v>
      </c>
      <c r="D5" s="23" t="s">
        <v>12</v>
      </c>
      <c r="E5" s="23" t="s">
        <v>67</v>
      </c>
      <c r="F5" s="23">
        <v>1800</v>
      </c>
      <c r="G5" s="23"/>
    </row>
    <row r="6" s="20" customFormat="1" ht="30" customHeight="1" spans="1:7">
      <c r="A6" s="23">
        <v>3</v>
      </c>
      <c r="B6" s="24">
        <v>2020.12</v>
      </c>
      <c r="C6" s="23" t="s">
        <v>16</v>
      </c>
      <c r="D6" s="23" t="s">
        <v>12</v>
      </c>
      <c r="E6" s="26" t="s">
        <v>68</v>
      </c>
      <c r="F6" s="23">
        <v>892</v>
      </c>
      <c r="G6" s="26"/>
    </row>
    <row r="7" s="20" customFormat="1" ht="30" customHeight="1" spans="1:7">
      <c r="A7" s="23">
        <v>4</v>
      </c>
      <c r="B7" s="24">
        <v>2020.12</v>
      </c>
      <c r="C7" s="23" t="s">
        <v>43</v>
      </c>
      <c r="D7" s="23">
        <v>1</v>
      </c>
      <c r="E7" s="23" t="s">
        <v>69</v>
      </c>
      <c r="F7" s="23">
        <v>620</v>
      </c>
      <c r="G7" s="23" t="s">
        <v>70</v>
      </c>
    </row>
    <row r="8" s="20" customFormat="1" ht="30" customHeight="1" spans="1:7">
      <c r="A8" s="23" t="s">
        <v>8</v>
      </c>
      <c r="B8" s="23"/>
      <c r="C8" s="23"/>
      <c r="D8" s="23"/>
      <c r="E8" s="23"/>
      <c r="F8" s="23">
        <f>SUM(F4:F7)</f>
        <v>3398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U14" sqref="U14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256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2024.07</v>
      </c>
      <c r="C4" s="23" t="s">
        <v>14</v>
      </c>
      <c r="D4" s="23" t="s">
        <v>136</v>
      </c>
      <c r="E4" s="23" t="s">
        <v>257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2024.07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2024.07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>
        <v>4</v>
      </c>
      <c r="B7" s="24" t="s">
        <v>258</v>
      </c>
      <c r="C7" s="23" t="s">
        <v>259</v>
      </c>
      <c r="D7" s="23" t="s">
        <v>12</v>
      </c>
      <c r="E7" s="26" t="s">
        <v>260</v>
      </c>
      <c r="F7" s="23">
        <v>-17242.34</v>
      </c>
      <c r="G7" s="26" t="s">
        <v>252</v>
      </c>
    </row>
    <row r="8" s="20" customFormat="1" ht="25" customHeight="1" spans="1:7">
      <c r="A8" s="23" t="s">
        <v>8</v>
      </c>
      <c r="B8" s="23"/>
      <c r="C8" s="23"/>
      <c r="D8" s="23"/>
      <c r="E8" s="23"/>
      <c r="F8" s="25">
        <f>SUM(F4:F7)</f>
        <v>39511.66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opLeftCell="A5" workbookViewId="0">
      <selection activeCell="U14" sqref="U14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649</v>
      </c>
      <c r="E6" s="4">
        <v>325</v>
      </c>
      <c r="F6" s="4">
        <v>30</v>
      </c>
      <c r="G6" s="4">
        <v>0</v>
      </c>
      <c r="H6" s="4">
        <v>0</v>
      </c>
      <c r="I6" s="4">
        <v>0</v>
      </c>
      <c r="J6" s="16">
        <v>29</v>
      </c>
      <c r="K6" s="16">
        <v>13</v>
      </c>
      <c r="L6" s="4">
        <v>0</v>
      </c>
      <c r="M6" s="4">
        <v>0</v>
      </c>
      <c r="N6" s="4">
        <f t="shared" ref="N6:N20" si="0">D6+F6+H6+J6+L6</f>
        <v>708</v>
      </c>
      <c r="O6" s="4">
        <f t="shared" ref="O6:O20" si="1">E6+G6+I6+K6+M6</f>
        <v>338</v>
      </c>
      <c r="P6" s="4">
        <f t="shared" ref="P6:P20" si="2">N6+O6</f>
        <v>1046</v>
      </c>
      <c r="Q6" s="4">
        <v>0</v>
      </c>
      <c r="R6" s="4">
        <f t="shared" ref="R6:R17" si="3">C6-O6</f>
        <v>2652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649</v>
      </c>
      <c r="E7" s="4">
        <v>325</v>
      </c>
      <c r="F7" s="4">
        <v>30</v>
      </c>
      <c r="G7" s="4">
        <v>0</v>
      </c>
      <c r="H7" s="4">
        <v>0</v>
      </c>
      <c r="I7" s="4">
        <v>0</v>
      </c>
      <c r="J7" s="16">
        <v>29</v>
      </c>
      <c r="K7" s="16">
        <v>13</v>
      </c>
      <c r="L7" s="4">
        <v>0</v>
      </c>
      <c r="M7" s="4">
        <v>0</v>
      </c>
      <c r="N7" s="4">
        <f t="shared" si="0"/>
        <v>708</v>
      </c>
      <c r="O7" s="4">
        <f t="shared" si="1"/>
        <v>338</v>
      </c>
      <c r="P7" s="4">
        <f t="shared" si="2"/>
        <v>1046</v>
      </c>
      <c r="Q7" s="4">
        <v>0</v>
      </c>
      <c r="R7" s="4">
        <f t="shared" si="3"/>
        <v>2652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649</v>
      </c>
      <c r="E8" s="4">
        <v>325</v>
      </c>
      <c r="F8" s="4">
        <v>30</v>
      </c>
      <c r="G8" s="4">
        <v>0</v>
      </c>
      <c r="H8" s="4">
        <v>0</v>
      </c>
      <c r="I8" s="4">
        <v>0</v>
      </c>
      <c r="J8" s="16">
        <v>29</v>
      </c>
      <c r="K8" s="16">
        <v>13</v>
      </c>
      <c r="L8" s="4">
        <v>0</v>
      </c>
      <c r="M8" s="4">
        <v>0</v>
      </c>
      <c r="N8" s="4">
        <f t="shared" si="0"/>
        <v>708</v>
      </c>
      <c r="O8" s="4">
        <f t="shared" si="1"/>
        <v>338</v>
      </c>
      <c r="P8" s="4">
        <f t="shared" si="2"/>
        <v>1046</v>
      </c>
      <c r="Q8" s="4">
        <v>0</v>
      </c>
      <c r="R8" s="4">
        <f t="shared" si="3"/>
        <v>2652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649</v>
      </c>
      <c r="E9" s="4">
        <v>325</v>
      </c>
      <c r="F9" s="4">
        <v>30</v>
      </c>
      <c r="G9" s="4">
        <v>0</v>
      </c>
      <c r="H9" s="4">
        <v>0</v>
      </c>
      <c r="I9" s="4">
        <v>0</v>
      </c>
      <c r="J9" s="16">
        <v>29</v>
      </c>
      <c r="K9" s="16">
        <v>13</v>
      </c>
      <c r="L9" s="4">
        <v>0</v>
      </c>
      <c r="M9" s="4">
        <v>0</v>
      </c>
      <c r="N9" s="4">
        <f t="shared" si="0"/>
        <v>708</v>
      </c>
      <c r="O9" s="4">
        <f t="shared" si="1"/>
        <v>338</v>
      </c>
      <c r="P9" s="4">
        <f t="shared" si="2"/>
        <v>1046</v>
      </c>
      <c r="Q9" s="4">
        <v>0</v>
      </c>
      <c r="R9" s="4">
        <f t="shared" si="3"/>
        <v>2652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649</v>
      </c>
      <c r="E10" s="4">
        <v>325</v>
      </c>
      <c r="F10" s="4">
        <v>30</v>
      </c>
      <c r="G10" s="4">
        <v>0</v>
      </c>
      <c r="H10" s="4">
        <v>0</v>
      </c>
      <c r="I10" s="4">
        <v>0</v>
      </c>
      <c r="J10" s="16">
        <v>29</v>
      </c>
      <c r="K10" s="16">
        <v>13</v>
      </c>
      <c r="L10" s="4">
        <v>0</v>
      </c>
      <c r="M10" s="4">
        <v>0</v>
      </c>
      <c r="N10" s="4">
        <f t="shared" si="0"/>
        <v>708</v>
      </c>
      <c r="O10" s="4">
        <f t="shared" si="1"/>
        <v>338</v>
      </c>
      <c r="P10" s="4">
        <f t="shared" si="2"/>
        <v>1046</v>
      </c>
      <c r="Q10" s="4">
        <v>0</v>
      </c>
      <c r="R10" s="4">
        <f t="shared" si="3"/>
        <v>2652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649</v>
      </c>
      <c r="E11" s="4">
        <v>325</v>
      </c>
      <c r="F11" s="4">
        <v>30</v>
      </c>
      <c r="G11" s="4">
        <v>0</v>
      </c>
      <c r="H11" s="4">
        <v>0</v>
      </c>
      <c r="I11" s="4">
        <v>0</v>
      </c>
      <c r="J11" s="16">
        <v>29</v>
      </c>
      <c r="K11" s="16">
        <v>13</v>
      </c>
      <c r="L11" s="4">
        <v>0</v>
      </c>
      <c r="M11" s="4">
        <v>0</v>
      </c>
      <c r="N11" s="4">
        <f t="shared" si="0"/>
        <v>708</v>
      </c>
      <c r="O11" s="4">
        <f t="shared" si="1"/>
        <v>338</v>
      </c>
      <c r="P11" s="4">
        <f t="shared" si="2"/>
        <v>1046</v>
      </c>
      <c r="Q11" s="4">
        <v>0</v>
      </c>
      <c r="R11" s="4">
        <f t="shared" si="3"/>
        <v>2652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649</v>
      </c>
      <c r="E12" s="4">
        <v>325</v>
      </c>
      <c r="F12" s="4">
        <v>30</v>
      </c>
      <c r="G12" s="4">
        <v>0</v>
      </c>
      <c r="H12" s="4">
        <v>0</v>
      </c>
      <c r="I12" s="4">
        <v>0</v>
      </c>
      <c r="J12" s="16">
        <v>29</v>
      </c>
      <c r="K12" s="16">
        <v>13</v>
      </c>
      <c r="L12" s="4">
        <v>0</v>
      </c>
      <c r="M12" s="4">
        <v>0</v>
      </c>
      <c r="N12" s="4">
        <f t="shared" si="0"/>
        <v>708</v>
      </c>
      <c r="O12" s="4">
        <f t="shared" si="1"/>
        <v>338</v>
      </c>
      <c r="P12" s="4">
        <f t="shared" si="2"/>
        <v>1046</v>
      </c>
      <c r="Q12" s="4">
        <v>0</v>
      </c>
      <c r="R12" s="4">
        <f t="shared" si="3"/>
        <v>2652</v>
      </c>
      <c r="S12" s="10"/>
      <c r="U12" t="s">
        <v>177</v>
      </c>
      <c r="X12" t="s">
        <v>178</v>
      </c>
    </row>
    <row r="13" ht="24" customHeight="1" spans="1:19">
      <c r="A13" s="10">
        <v>8</v>
      </c>
      <c r="B13" s="4" t="s">
        <v>108</v>
      </c>
      <c r="C13" s="9">
        <v>2990</v>
      </c>
      <c r="D13" s="4">
        <v>649</v>
      </c>
      <c r="E13" s="4">
        <v>325</v>
      </c>
      <c r="F13" s="4">
        <v>30</v>
      </c>
      <c r="G13" s="4">
        <v>0</v>
      </c>
      <c r="H13" s="4">
        <v>0</v>
      </c>
      <c r="I13" s="4">
        <v>0</v>
      </c>
      <c r="J13" s="16">
        <v>29</v>
      </c>
      <c r="K13" s="16">
        <v>13</v>
      </c>
      <c r="L13" s="4">
        <v>0</v>
      </c>
      <c r="M13" s="4">
        <v>0</v>
      </c>
      <c r="N13" s="4">
        <f t="shared" si="0"/>
        <v>708</v>
      </c>
      <c r="O13" s="4">
        <f t="shared" si="1"/>
        <v>338</v>
      </c>
      <c r="P13" s="4">
        <f t="shared" si="2"/>
        <v>1046</v>
      </c>
      <c r="Q13" s="4">
        <v>0</v>
      </c>
      <c r="R13" s="4">
        <f t="shared" si="3"/>
        <v>2652</v>
      </c>
      <c r="S13" s="10"/>
    </row>
    <row r="14" ht="24" customHeight="1" spans="1:19">
      <c r="A14" s="4">
        <v>9</v>
      </c>
      <c r="B14" s="4" t="s">
        <v>110</v>
      </c>
      <c r="C14" s="9">
        <v>2990</v>
      </c>
      <c r="D14" s="4">
        <v>649</v>
      </c>
      <c r="E14" s="4">
        <v>325</v>
      </c>
      <c r="F14" s="4">
        <v>30</v>
      </c>
      <c r="G14" s="4">
        <v>0</v>
      </c>
      <c r="H14" s="4">
        <v>0</v>
      </c>
      <c r="I14" s="4">
        <v>0</v>
      </c>
      <c r="J14" s="16">
        <v>29</v>
      </c>
      <c r="K14" s="16">
        <v>13</v>
      </c>
      <c r="L14" s="4">
        <v>0</v>
      </c>
      <c r="M14" s="4">
        <v>0</v>
      </c>
      <c r="N14" s="4">
        <f t="shared" si="0"/>
        <v>708</v>
      </c>
      <c r="O14" s="4">
        <f t="shared" si="1"/>
        <v>338</v>
      </c>
      <c r="P14" s="4">
        <f t="shared" si="2"/>
        <v>1046</v>
      </c>
      <c r="Q14" s="4">
        <v>0</v>
      </c>
      <c r="R14" s="4">
        <f t="shared" si="3"/>
        <v>2652</v>
      </c>
      <c r="S14" s="10"/>
    </row>
    <row r="15" ht="24" customHeight="1" spans="1:19">
      <c r="A15" s="4">
        <v>10</v>
      </c>
      <c r="B15" s="4" t="s">
        <v>111</v>
      </c>
      <c r="C15" s="9">
        <v>2990</v>
      </c>
      <c r="D15" s="4">
        <v>649</v>
      </c>
      <c r="E15" s="4">
        <v>325</v>
      </c>
      <c r="F15" s="4">
        <v>30</v>
      </c>
      <c r="G15" s="4">
        <v>0</v>
      </c>
      <c r="H15" s="4">
        <v>0</v>
      </c>
      <c r="I15" s="4">
        <v>0</v>
      </c>
      <c r="J15" s="16">
        <v>29</v>
      </c>
      <c r="K15" s="16">
        <v>13</v>
      </c>
      <c r="L15" s="4">
        <v>0</v>
      </c>
      <c r="M15" s="4">
        <v>0</v>
      </c>
      <c r="N15" s="4">
        <f t="shared" si="0"/>
        <v>708</v>
      </c>
      <c r="O15" s="4">
        <f t="shared" si="1"/>
        <v>338</v>
      </c>
      <c r="P15" s="4">
        <f t="shared" si="2"/>
        <v>1046</v>
      </c>
      <c r="Q15" s="4">
        <v>0</v>
      </c>
      <c r="R15" s="4">
        <f t="shared" si="3"/>
        <v>2652</v>
      </c>
      <c r="S15" s="10"/>
    </row>
    <row r="16" ht="24" customHeight="1" spans="1:19">
      <c r="A16" s="10">
        <v>11</v>
      </c>
      <c r="B16" s="4" t="s">
        <v>112</v>
      </c>
      <c r="C16" s="9">
        <v>2990</v>
      </c>
      <c r="D16" s="4">
        <v>649</v>
      </c>
      <c r="E16" s="4">
        <v>325</v>
      </c>
      <c r="F16" s="4">
        <v>30</v>
      </c>
      <c r="G16" s="4">
        <v>0</v>
      </c>
      <c r="H16" s="4">
        <v>0</v>
      </c>
      <c r="I16" s="4">
        <v>0</v>
      </c>
      <c r="J16" s="16">
        <v>29</v>
      </c>
      <c r="K16" s="16">
        <v>13</v>
      </c>
      <c r="L16" s="4">
        <v>0</v>
      </c>
      <c r="M16" s="4">
        <v>0</v>
      </c>
      <c r="N16" s="4">
        <f t="shared" si="0"/>
        <v>708</v>
      </c>
      <c r="O16" s="4">
        <f t="shared" si="1"/>
        <v>338</v>
      </c>
      <c r="P16" s="4">
        <f t="shared" si="2"/>
        <v>1046</v>
      </c>
      <c r="Q16" s="4">
        <v>0</v>
      </c>
      <c r="R16" s="4">
        <f t="shared" si="3"/>
        <v>2652</v>
      </c>
      <c r="S16" s="10"/>
    </row>
    <row r="17" ht="24" customHeight="1" spans="1:19">
      <c r="A17" s="4">
        <v>12</v>
      </c>
      <c r="B17" s="4" t="s">
        <v>113</v>
      </c>
      <c r="C17" s="9">
        <v>2990</v>
      </c>
      <c r="D17" s="4">
        <v>649</v>
      </c>
      <c r="E17" s="4">
        <v>325</v>
      </c>
      <c r="F17" s="4">
        <v>30</v>
      </c>
      <c r="G17" s="4">
        <v>0</v>
      </c>
      <c r="H17" s="4">
        <v>0</v>
      </c>
      <c r="I17" s="4">
        <v>0</v>
      </c>
      <c r="J17" s="16">
        <v>29</v>
      </c>
      <c r="K17" s="16">
        <v>13</v>
      </c>
      <c r="L17" s="4">
        <v>0</v>
      </c>
      <c r="M17" s="4">
        <v>0</v>
      </c>
      <c r="N17" s="4">
        <f t="shared" si="0"/>
        <v>708</v>
      </c>
      <c r="O17" s="4">
        <f t="shared" si="1"/>
        <v>338</v>
      </c>
      <c r="P17" s="4">
        <f t="shared" si="2"/>
        <v>1046</v>
      </c>
      <c r="Q17" s="4">
        <v>0</v>
      </c>
      <c r="R17" s="4">
        <f t="shared" si="3"/>
        <v>2652</v>
      </c>
      <c r="S17" s="10"/>
    </row>
    <row r="18" ht="24" customHeight="1" spans="1:19">
      <c r="A18" s="4">
        <v>13</v>
      </c>
      <c r="B18" s="4" t="s">
        <v>141</v>
      </c>
      <c r="C18" s="9">
        <v>2990</v>
      </c>
      <c r="D18" s="4">
        <v>649</v>
      </c>
      <c r="E18" s="4">
        <v>325</v>
      </c>
      <c r="F18" s="4">
        <v>30</v>
      </c>
      <c r="G18" s="4">
        <v>0</v>
      </c>
      <c r="H18" s="4">
        <v>0</v>
      </c>
      <c r="I18" s="4">
        <v>0</v>
      </c>
      <c r="J18" s="16">
        <v>29</v>
      </c>
      <c r="K18" s="16">
        <v>13</v>
      </c>
      <c r="L18" s="4">
        <v>0</v>
      </c>
      <c r="M18" s="4">
        <v>0</v>
      </c>
      <c r="N18" s="4">
        <f t="shared" si="0"/>
        <v>708</v>
      </c>
      <c r="O18" s="4">
        <f t="shared" si="1"/>
        <v>338</v>
      </c>
      <c r="P18" s="4">
        <f t="shared" si="2"/>
        <v>1046</v>
      </c>
      <c r="Q18" s="4">
        <v>0</v>
      </c>
      <c r="R18" s="4">
        <f>C18-O18+Q18</f>
        <v>2652</v>
      </c>
      <c r="S18" s="19"/>
    </row>
    <row r="19" ht="24" customHeight="1" spans="1:19">
      <c r="A19" s="4">
        <v>14</v>
      </c>
      <c r="B19" s="4" t="s">
        <v>156</v>
      </c>
      <c r="C19" s="9">
        <v>2990</v>
      </c>
      <c r="D19" s="4">
        <v>649</v>
      </c>
      <c r="E19" s="4">
        <v>325</v>
      </c>
      <c r="F19" s="4">
        <v>30</v>
      </c>
      <c r="G19" s="4">
        <v>0</v>
      </c>
      <c r="H19" s="4">
        <v>0</v>
      </c>
      <c r="I19" s="4">
        <v>0</v>
      </c>
      <c r="J19" s="16">
        <v>29</v>
      </c>
      <c r="K19" s="16">
        <v>13</v>
      </c>
      <c r="L19" s="4">
        <v>0</v>
      </c>
      <c r="M19" s="4">
        <v>0</v>
      </c>
      <c r="N19" s="4">
        <f t="shared" si="0"/>
        <v>708</v>
      </c>
      <c r="O19" s="4">
        <f t="shared" si="1"/>
        <v>338</v>
      </c>
      <c r="P19" s="4">
        <f t="shared" si="2"/>
        <v>1046</v>
      </c>
      <c r="Q19" s="4">
        <v>0</v>
      </c>
      <c r="R19" s="4">
        <f>C19-O19+Q19</f>
        <v>2652</v>
      </c>
      <c r="S19" s="19"/>
    </row>
    <row r="20" ht="24" customHeight="1" spans="1:19">
      <c r="A20" s="4">
        <v>15</v>
      </c>
      <c r="B20" s="4" t="s">
        <v>229</v>
      </c>
      <c r="C20" s="9">
        <v>2990</v>
      </c>
      <c r="D20" s="4">
        <v>649</v>
      </c>
      <c r="E20" s="4">
        <v>325</v>
      </c>
      <c r="F20" s="4">
        <v>30</v>
      </c>
      <c r="G20" s="4">
        <v>0</v>
      </c>
      <c r="H20" s="4">
        <v>0</v>
      </c>
      <c r="I20" s="4">
        <v>0</v>
      </c>
      <c r="J20" s="16">
        <v>29</v>
      </c>
      <c r="K20" s="16">
        <v>13</v>
      </c>
      <c r="L20" s="4">
        <v>0</v>
      </c>
      <c r="M20" s="4">
        <v>0</v>
      </c>
      <c r="N20" s="4">
        <f t="shared" si="0"/>
        <v>708</v>
      </c>
      <c r="O20" s="4">
        <f t="shared" si="1"/>
        <v>338</v>
      </c>
      <c r="P20" s="4">
        <f t="shared" si="2"/>
        <v>1046</v>
      </c>
      <c r="Q20" s="4">
        <v>0</v>
      </c>
      <c r="R20" s="4">
        <f>C20-O20</f>
        <v>2652</v>
      </c>
      <c r="S20" s="10"/>
    </row>
    <row r="21" ht="24" customHeight="1" spans="1:19">
      <c r="A21" s="11"/>
      <c r="B21" s="10" t="s">
        <v>8</v>
      </c>
      <c r="C21" s="10">
        <f t="shared" ref="C21:R21" si="4">SUM(C6:C20)</f>
        <v>44850</v>
      </c>
      <c r="D21" s="10">
        <f t="shared" si="4"/>
        <v>9735</v>
      </c>
      <c r="E21" s="10">
        <f t="shared" si="4"/>
        <v>4875</v>
      </c>
      <c r="F21" s="10">
        <f t="shared" si="4"/>
        <v>450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435</v>
      </c>
      <c r="K21" s="10">
        <f t="shared" si="4"/>
        <v>195</v>
      </c>
      <c r="L21" s="10">
        <f t="shared" si="4"/>
        <v>0</v>
      </c>
      <c r="M21" s="10">
        <f t="shared" si="4"/>
        <v>0</v>
      </c>
      <c r="N21" s="10">
        <f t="shared" si="4"/>
        <v>10620</v>
      </c>
      <c r="O21" s="10">
        <f t="shared" si="4"/>
        <v>5070</v>
      </c>
      <c r="P21" s="10">
        <f t="shared" si="4"/>
        <v>15690</v>
      </c>
      <c r="Q21" s="10">
        <f t="shared" si="4"/>
        <v>0</v>
      </c>
      <c r="R21" s="10">
        <f t="shared" si="4"/>
        <v>39780</v>
      </c>
      <c r="S21" s="10"/>
    </row>
    <row r="22" customFormat="1"/>
    <row r="23" customFormat="1" ht="18.75" spans="8:11">
      <c r="H23" s="12"/>
      <c r="I23" s="1"/>
      <c r="J23" s="1"/>
      <c r="K23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156944444444444" right="0.393055555555556" top="0.590277777777778" bottom="0.393055555555556" header="0.5" footer="0.5"/>
  <pageSetup paperSize="9" orientation="landscape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U14" sqref="U14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261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2024.08</v>
      </c>
      <c r="C4" s="23" t="s">
        <v>14</v>
      </c>
      <c r="D4" s="23" t="s">
        <v>136</v>
      </c>
      <c r="E4" s="23" t="s">
        <v>257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2024.08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2024.08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workbookViewId="0">
      <selection activeCell="U14" sqref="U14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649</v>
      </c>
      <c r="E6" s="4">
        <v>325</v>
      </c>
      <c r="F6" s="4">
        <v>30</v>
      </c>
      <c r="G6" s="4">
        <v>0</v>
      </c>
      <c r="H6" s="4">
        <v>0</v>
      </c>
      <c r="I6" s="4">
        <v>0</v>
      </c>
      <c r="J6" s="16">
        <v>29</v>
      </c>
      <c r="K6" s="16">
        <v>13</v>
      </c>
      <c r="L6" s="4">
        <v>0</v>
      </c>
      <c r="M6" s="4">
        <v>0</v>
      </c>
      <c r="N6" s="4">
        <f t="shared" ref="N6:N20" si="0">D6+F6+H6+J6+L6</f>
        <v>708</v>
      </c>
      <c r="O6" s="4">
        <f t="shared" ref="O6:O20" si="1">E6+G6+I6+K6+M6</f>
        <v>338</v>
      </c>
      <c r="P6" s="4">
        <f t="shared" ref="P6:P20" si="2">N6+O6</f>
        <v>1046</v>
      </c>
      <c r="Q6" s="4">
        <v>0</v>
      </c>
      <c r="R6" s="4">
        <f t="shared" ref="R6:R17" si="3">C6-O6</f>
        <v>2652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649</v>
      </c>
      <c r="E7" s="4">
        <v>325</v>
      </c>
      <c r="F7" s="4">
        <v>30</v>
      </c>
      <c r="G7" s="4">
        <v>0</v>
      </c>
      <c r="H7" s="4">
        <v>0</v>
      </c>
      <c r="I7" s="4">
        <v>0</v>
      </c>
      <c r="J7" s="16">
        <v>29</v>
      </c>
      <c r="K7" s="16">
        <v>13</v>
      </c>
      <c r="L7" s="4">
        <v>0</v>
      </c>
      <c r="M7" s="4">
        <v>0</v>
      </c>
      <c r="N7" s="4">
        <f t="shared" si="0"/>
        <v>708</v>
      </c>
      <c r="O7" s="4">
        <f t="shared" si="1"/>
        <v>338</v>
      </c>
      <c r="P7" s="4">
        <f t="shared" si="2"/>
        <v>1046</v>
      </c>
      <c r="Q7" s="4">
        <v>0</v>
      </c>
      <c r="R7" s="4">
        <f t="shared" si="3"/>
        <v>2652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649</v>
      </c>
      <c r="E8" s="4">
        <v>325</v>
      </c>
      <c r="F8" s="4">
        <v>30</v>
      </c>
      <c r="G8" s="4">
        <v>0</v>
      </c>
      <c r="H8" s="4">
        <v>0</v>
      </c>
      <c r="I8" s="4">
        <v>0</v>
      </c>
      <c r="J8" s="16">
        <v>29</v>
      </c>
      <c r="K8" s="16">
        <v>13</v>
      </c>
      <c r="L8" s="4">
        <v>0</v>
      </c>
      <c r="M8" s="4">
        <v>0</v>
      </c>
      <c r="N8" s="4">
        <f t="shared" si="0"/>
        <v>708</v>
      </c>
      <c r="O8" s="4">
        <f t="shared" si="1"/>
        <v>338</v>
      </c>
      <c r="P8" s="4">
        <f t="shared" si="2"/>
        <v>1046</v>
      </c>
      <c r="Q8" s="4">
        <v>0</v>
      </c>
      <c r="R8" s="4">
        <f t="shared" si="3"/>
        <v>2652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649</v>
      </c>
      <c r="E9" s="4">
        <v>325</v>
      </c>
      <c r="F9" s="4">
        <v>30</v>
      </c>
      <c r="G9" s="4">
        <v>0</v>
      </c>
      <c r="H9" s="4">
        <v>0</v>
      </c>
      <c r="I9" s="4">
        <v>0</v>
      </c>
      <c r="J9" s="16">
        <v>29</v>
      </c>
      <c r="K9" s="16">
        <v>13</v>
      </c>
      <c r="L9" s="4">
        <v>0</v>
      </c>
      <c r="M9" s="4">
        <v>0</v>
      </c>
      <c r="N9" s="4">
        <f t="shared" si="0"/>
        <v>708</v>
      </c>
      <c r="O9" s="4">
        <f t="shared" si="1"/>
        <v>338</v>
      </c>
      <c r="P9" s="4">
        <f t="shared" si="2"/>
        <v>1046</v>
      </c>
      <c r="Q9" s="4">
        <v>0</v>
      </c>
      <c r="R9" s="4">
        <f t="shared" si="3"/>
        <v>2652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649</v>
      </c>
      <c r="E10" s="4">
        <v>325</v>
      </c>
      <c r="F10" s="4">
        <v>30</v>
      </c>
      <c r="G10" s="4">
        <v>0</v>
      </c>
      <c r="H10" s="4">
        <v>0</v>
      </c>
      <c r="I10" s="4">
        <v>0</v>
      </c>
      <c r="J10" s="16">
        <v>29</v>
      </c>
      <c r="K10" s="16">
        <v>13</v>
      </c>
      <c r="L10" s="4">
        <v>0</v>
      </c>
      <c r="M10" s="4">
        <v>0</v>
      </c>
      <c r="N10" s="4">
        <f t="shared" si="0"/>
        <v>708</v>
      </c>
      <c r="O10" s="4">
        <f t="shared" si="1"/>
        <v>338</v>
      </c>
      <c r="P10" s="4">
        <f t="shared" si="2"/>
        <v>1046</v>
      </c>
      <c r="Q10" s="4">
        <v>0</v>
      </c>
      <c r="R10" s="4">
        <f t="shared" si="3"/>
        <v>2652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649</v>
      </c>
      <c r="E11" s="4">
        <v>325</v>
      </c>
      <c r="F11" s="4">
        <v>30</v>
      </c>
      <c r="G11" s="4">
        <v>0</v>
      </c>
      <c r="H11" s="4">
        <v>0</v>
      </c>
      <c r="I11" s="4">
        <v>0</v>
      </c>
      <c r="J11" s="16">
        <v>29</v>
      </c>
      <c r="K11" s="16">
        <v>13</v>
      </c>
      <c r="L11" s="4">
        <v>0</v>
      </c>
      <c r="M11" s="4">
        <v>0</v>
      </c>
      <c r="N11" s="4">
        <f t="shared" si="0"/>
        <v>708</v>
      </c>
      <c r="O11" s="4">
        <f t="shared" si="1"/>
        <v>338</v>
      </c>
      <c r="P11" s="4">
        <f t="shared" si="2"/>
        <v>1046</v>
      </c>
      <c r="Q11" s="4">
        <v>0</v>
      </c>
      <c r="R11" s="4">
        <f t="shared" si="3"/>
        <v>2652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649</v>
      </c>
      <c r="E12" s="4">
        <v>325</v>
      </c>
      <c r="F12" s="4">
        <v>30</v>
      </c>
      <c r="G12" s="4">
        <v>0</v>
      </c>
      <c r="H12" s="4">
        <v>0</v>
      </c>
      <c r="I12" s="4">
        <v>0</v>
      </c>
      <c r="J12" s="16">
        <v>29</v>
      </c>
      <c r="K12" s="16">
        <v>13</v>
      </c>
      <c r="L12" s="4">
        <v>0</v>
      </c>
      <c r="M12" s="4">
        <v>0</v>
      </c>
      <c r="N12" s="4">
        <f t="shared" si="0"/>
        <v>708</v>
      </c>
      <c r="O12" s="4">
        <f t="shared" si="1"/>
        <v>338</v>
      </c>
      <c r="P12" s="4">
        <f t="shared" si="2"/>
        <v>1046</v>
      </c>
      <c r="Q12" s="4">
        <v>0</v>
      </c>
      <c r="R12" s="4">
        <f t="shared" si="3"/>
        <v>2652</v>
      </c>
      <c r="S12" s="10"/>
      <c r="U12" t="s">
        <v>177</v>
      </c>
      <c r="X12" t="s">
        <v>178</v>
      </c>
    </row>
    <row r="13" ht="24" customHeight="1" spans="1:19">
      <c r="A13" s="10">
        <v>8</v>
      </c>
      <c r="B13" s="4" t="s">
        <v>108</v>
      </c>
      <c r="C13" s="9">
        <v>2990</v>
      </c>
      <c r="D13" s="4">
        <v>649</v>
      </c>
      <c r="E13" s="4">
        <v>325</v>
      </c>
      <c r="F13" s="4">
        <v>30</v>
      </c>
      <c r="G13" s="4">
        <v>0</v>
      </c>
      <c r="H13" s="4">
        <v>0</v>
      </c>
      <c r="I13" s="4">
        <v>0</v>
      </c>
      <c r="J13" s="16">
        <v>29</v>
      </c>
      <c r="K13" s="16">
        <v>13</v>
      </c>
      <c r="L13" s="4">
        <v>0</v>
      </c>
      <c r="M13" s="4">
        <v>0</v>
      </c>
      <c r="N13" s="4">
        <f t="shared" si="0"/>
        <v>708</v>
      </c>
      <c r="O13" s="4">
        <f t="shared" si="1"/>
        <v>338</v>
      </c>
      <c r="P13" s="4">
        <f t="shared" si="2"/>
        <v>1046</v>
      </c>
      <c r="Q13" s="4">
        <v>0</v>
      </c>
      <c r="R13" s="4">
        <f t="shared" si="3"/>
        <v>2652</v>
      </c>
      <c r="S13" s="10"/>
    </row>
    <row r="14" ht="24" customHeight="1" spans="1:19">
      <c r="A14" s="4">
        <v>9</v>
      </c>
      <c r="B14" s="4" t="s">
        <v>110</v>
      </c>
      <c r="C14" s="9">
        <v>2990</v>
      </c>
      <c r="D14" s="4">
        <v>649</v>
      </c>
      <c r="E14" s="4">
        <v>325</v>
      </c>
      <c r="F14" s="4">
        <v>30</v>
      </c>
      <c r="G14" s="4">
        <v>0</v>
      </c>
      <c r="H14" s="4">
        <v>0</v>
      </c>
      <c r="I14" s="4">
        <v>0</v>
      </c>
      <c r="J14" s="16">
        <v>29</v>
      </c>
      <c r="K14" s="16">
        <v>13</v>
      </c>
      <c r="L14" s="4">
        <v>0</v>
      </c>
      <c r="M14" s="4">
        <v>0</v>
      </c>
      <c r="N14" s="4">
        <f t="shared" si="0"/>
        <v>708</v>
      </c>
      <c r="O14" s="4">
        <f t="shared" si="1"/>
        <v>338</v>
      </c>
      <c r="P14" s="4">
        <f t="shared" si="2"/>
        <v>1046</v>
      </c>
      <c r="Q14" s="4">
        <v>0</v>
      </c>
      <c r="R14" s="4">
        <f t="shared" si="3"/>
        <v>2652</v>
      </c>
      <c r="S14" s="10"/>
    </row>
    <row r="15" ht="24" customHeight="1" spans="1:19">
      <c r="A15" s="4">
        <v>10</v>
      </c>
      <c r="B15" s="4" t="s">
        <v>111</v>
      </c>
      <c r="C15" s="9">
        <v>2990</v>
      </c>
      <c r="D15" s="4">
        <v>649</v>
      </c>
      <c r="E15" s="4">
        <v>325</v>
      </c>
      <c r="F15" s="4">
        <v>30</v>
      </c>
      <c r="G15" s="4">
        <v>0</v>
      </c>
      <c r="H15" s="4">
        <v>0</v>
      </c>
      <c r="I15" s="4">
        <v>0</v>
      </c>
      <c r="J15" s="16">
        <v>29</v>
      </c>
      <c r="K15" s="16">
        <v>13</v>
      </c>
      <c r="L15" s="4">
        <v>0</v>
      </c>
      <c r="M15" s="4">
        <v>0</v>
      </c>
      <c r="N15" s="4">
        <f t="shared" si="0"/>
        <v>708</v>
      </c>
      <c r="O15" s="4">
        <f t="shared" si="1"/>
        <v>338</v>
      </c>
      <c r="P15" s="4">
        <f t="shared" si="2"/>
        <v>1046</v>
      </c>
      <c r="Q15" s="4">
        <v>0</v>
      </c>
      <c r="R15" s="4">
        <f t="shared" si="3"/>
        <v>2652</v>
      </c>
      <c r="S15" s="10"/>
    </row>
    <row r="16" ht="24" customHeight="1" spans="1:19">
      <c r="A16" s="10">
        <v>11</v>
      </c>
      <c r="B16" s="4" t="s">
        <v>112</v>
      </c>
      <c r="C16" s="9">
        <v>2990</v>
      </c>
      <c r="D16" s="4">
        <v>649</v>
      </c>
      <c r="E16" s="4">
        <v>325</v>
      </c>
      <c r="F16" s="4">
        <v>30</v>
      </c>
      <c r="G16" s="4">
        <v>0</v>
      </c>
      <c r="H16" s="4">
        <v>0</v>
      </c>
      <c r="I16" s="4">
        <v>0</v>
      </c>
      <c r="J16" s="16">
        <v>29</v>
      </c>
      <c r="K16" s="16">
        <v>13</v>
      </c>
      <c r="L16" s="4">
        <v>0</v>
      </c>
      <c r="M16" s="4">
        <v>0</v>
      </c>
      <c r="N16" s="4">
        <f t="shared" si="0"/>
        <v>708</v>
      </c>
      <c r="O16" s="4">
        <f t="shared" si="1"/>
        <v>338</v>
      </c>
      <c r="P16" s="4">
        <f t="shared" si="2"/>
        <v>1046</v>
      </c>
      <c r="Q16" s="4">
        <v>0</v>
      </c>
      <c r="R16" s="4">
        <f t="shared" si="3"/>
        <v>2652</v>
      </c>
      <c r="S16" s="10"/>
    </row>
    <row r="17" ht="24" customHeight="1" spans="1:19">
      <c r="A17" s="4">
        <v>12</v>
      </c>
      <c r="B17" s="4" t="s">
        <v>113</v>
      </c>
      <c r="C17" s="9">
        <v>2990</v>
      </c>
      <c r="D17" s="4">
        <v>649</v>
      </c>
      <c r="E17" s="4">
        <v>325</v>
      </c>
      <c r="F17" s="4">
        <v>30</v>
      </c>
      <c r="G17" s="4">
        <v>0</v>
      </c>
      <c r="H17" s="4">
        <v>0</v>
      </c>
      <c r="I17" s="4">
        <v>0</v>
      </c>
      <c r="J17" s="16">
        <v>29</v>
      </c>
      <c r="K17" s="16">
        <v>13</v>
      </c>
      <c r="L17" s="4">
        <v>0</v>
      </c>
      <c r="M17" s="4">
        <v>0</v>
      </c>
      <c r="N17" s="4">
        <f t="shared" si="0"/>
        <v>708</v>
      </c>
      <c r="O17" s="4">
        <f t="shared" si="1"/>
        <v>338</v>
      </c>
      <c r="P17" s="4">
        <f t="shared" si="2"/>
        <v>1046</v>
      </c>
      <c r="Q17" s="4">
        <v>0</v>
      </c>
      <c r="R17" s="4">
        <f t="shared" si="3"/>
        <v>2652</v>
      </c>
      <c r="S17" s="10"/>
    </row>
    <row r="18" ht="24" customHeight="1" spans="1:19">
      <c r="A18" s="4">
        <v>13</v>
      </c>
      <c r="B18" s="4" t="s">
        <v>141</v>
      </c>
      <c r="C18" s="9">
        <v>2990</v>
      </c>
      <c r="D18" s="4">
        <v>649</v>
      </c>
      <c r="E18" s="4">
        <v>325</v>
      </c>
      <c r="F18" s="4">
        <v>30</v>
      </c>
      <c r="G18" s="4">
        <v>0</v>
      </c>
      <c r="H18" s="4">
        <v>0</v>
      </c>
      <c r="I18" s="4">
        <v>0</v>
      </c>
      <c r="J18" s="16">
        <v>29</v>
      </c>
      <c r="K18" s="16">
        <v>13</v>
      </c>
      <c r="L18" s="4">
        <v>0</v>
      </c>
      <c r="M18" s="4">
        <v>0</v>
      </c>
      <c r="N18" s="4">
        <f t="shared" si="0"/>
        <v>708</v>
      </c>
      <c r="O18" s="4">
        <f t="shared" si="1"/>
        <v>338</v>
      </c>
      <c r="P18" s="4">
        <f t="shared" si="2"/>
        <v>1046</v>
      </c>
      <c r="Q18" s="4">
        <v>0</v>
      </c>
      <c r="R18" s="4">
        <f>C18-O18+Q18</f>
        <v>2652</v>
      </c>
      <c r="S18" s="19"/>
    </row>
    <row r="19" ht="24" customHeight="1" spans="1:19">
      <c r="A19" s="4">
        <v>14</v>
      </c>
      <c r="B19" s="4" t="s">
        <v>156</v>
      </c>
      <c r="C19" s="9">
        <v>2990</v>
      </c>
      <c r="D19" s="4">
        <v>649</v>
      </c>
      <c r="E19" s="4">
        <v>325</v>
      </c>
      <c r="F19" s="4">
        <v>30</v>
      </c>
      <c r="G19" s="4">
        <v>0</v>
      </c>
      <c r="H19" s="4">
        <v>0</v>
      </c>
      <c r="I19" s="4">
        <v>0</v>
      </c>
      <c r="J19" s="16">
        <v>29</v>
      </c>
      <c r="K19" s="16">
        <v>13</v>
      </c>
      <c r="L19" s="4">
        <v>0</v>
      </c>
      <c r="M19" s="4">
        <v>0</v>
      </c>
      <c r="N19" s="4">
        <f t="shared" si="0"/>
        <v>708</v>
      </c>
      <c r="O19" s="4">
        <f t="shared" si="1"/>
        <v>338</v>
      </c>
      <c r="P19" s="4">
        <f t="shared" si="2"/>
        <v>1046</v>
      </c>
      <c r="Q19" s="4">
        <v>0</v>
      </c>
      <c r="R19" s="4">
        <f>C19-O19+Q19</f>
        <v>2652</v>
      </c>
      <c r="S19" s="19"/>
    </row>
    <row r="20" ht="24" customHeight="1" spans="1:19">
      <c r="A20" s="4">
        <v>15</v>
      </c>
      <c r="B20" s="4" t="s">
        <v>229</v>
      </c>
      <c r="C20" s="9">
        <v>2990</v>
      </c>
      <c r="D20" s="4">
        <v>649</v>
      </c>
      <c r="E20" s="4">
        <v>325</v>
      </c>
      <c r="F20" s="4">
        <v>30</v>
      </c>
      <c r="G20" s="4">
        <v>0</v>
      </c>
      <c r="H20" s="4">
        <v>0</v>
      </c>
      <c r="I20" s="4">
        <v>0</v>
      </c>
      <c r="J20" s="16">
        <v>29</v>
      </c>
      <c r="K20" s="16">
        <v>13</v>
      </c>
      <c r="L20" s="4">
        <v>0</v>
      </c>
      <c r="M20" s="4">
        <v>0</v>
      </c>
      <c r="N20" s="4">
        <f t="shared" si="0"/>
        <v>708</v>
      </c>
      <c r="O20" s="4">
        <f t="shared" si="1"/>
        <v>338</v>
      </c>
      <c r="P20" s="4">
        <f t="shared" si="2"/>
        <v>1046</v>
      </c>
      <c r="Q20" s="4">
        <v>0</v>
      </c>
      <c r="R20" s="4">
        <f>C20-O20</f>
        <v>2652</v>
      </c>
      <c r="S20" s="10"/>
    </row>
    <row r="21" ht="24" customHeight="1" spans="1:19">
      <c r="A21" s="11"/>
      <c r="B21" s="10" t="s">
        <v>8</v>
      </c>
      <c r="C21" s="10">
        <f t="shared" ref="C21:R21" si="4">SUM(C6:C20)</f>
        <v>44850</v>
      </c>
      <c r="D21" s="10">
        <f t="shared" si="4"/>
        <v>9735</v>
      </c>
      <c r="E21" s="10">
        <f t="shared" si="4"/>
        <v>4875</v>
      </c>
      <c r="F21" s="10">
        <f t="shared" si="4"/>
        <v>450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435</v>
      </c>
      <c r="K21" s="10">
        <f t="shared" si="4"/>
        <v>195</v>
      </c>
      <c r="L21" s="10">
        <f t="shared" si="4"/>
        <v>0</v>
      </c>
      <c r="M21" s="10">
        <f t="shared" si="4"/>
        <v>0</v>
      </c>
      <c r="N21" s="10">
        <f t="shared" si="4"/>
        <v>10620</v>
      </c>
      <c r="O21" s="10">
        <f t="shared" si="4"/>
        <v>5070</v>
      </c>
      <c r="P21" s="10">
        <f t="shared" si="4"/>
        <v>15690</v>
      </c>
      <c r="Q21" s="10">
        <f t="shared" si="4"/>
        <v>0</v>
      </c>
      <c r="R21" s="10">
        <f t="shared" si="4"/>
        <v>39780</v>
      </c>
      <c r="S21" s="10"/>
    </row>
    <row r="22" customFormat="1"/>
    <row r="23" customFormat="1" ht="18.75" spans="8:11">
      <c r="H23" s="12"/>
      <c r="I23" s="1"/>
      <c r="J23" s="1"/>
      <c r="K23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314583333333333" right="0.275" top="0.511805555555556" bottom="0.472222222222222" header="0.5" footer="0.5"/>
  <pageSetup paperSize="9" orientation="landscape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262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2024.09</v>
      </c>
      <c r="C4" s="23" t="s">
        <v>14</v>
      </c>
      <c r="D4" s="23" t="s">
        <v>136</v>
      </c>
      <c r="E4" s="23" t="s">
        <v>257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2024.09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2024.09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workbookViewId="0">
      <selection activeCell="A1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649</v>
      </c>
      <c r="E6" s="4">
        <v>325</v>
      </c>
      <c r="F6" s="4">
        <v>30</v>
      </c>
      <c r="G6" s="4">
        <v>0</v>
      </c>
      <c r="H6" s="4">
        <v>0</v>
      </c>
      <c r="I6" s="4">
        <v>0</v>
      </c>
      <c r="J6" s="16">
        <v>29</v>
      </c>
      <c r="K6" s="16">
        <v>13</v>
      </c>
      <c r="L6" s="4">
        <v>0</v>
      </c>
      <c r="M6" s="4">
        <v>0</v>
      </c>
      <c r="N6" s="4">
        <f t="shared" ref="N6:N20" si="0">D6+F6+H6+J6+L6</f>
        <v>708</v>
      </c>
      <c r="O6" s="4">
        <f t="shared" ref="O6:O20" si="1">E6+G6+I6+K6+M6</f>
        <v>338</v>
      </c>
      <c r="P6" s="4">
        <f t="shared" ref="P6:P20" si="2">N6+O6</f>
        <v>1046</v>
      </c>
      <c r="Q6" s="4">
        <v>0</v>
      </c>
      <c r="R6" s="4">
        <f t="shared" ref="R6:R17" si="3">C6-O6</f>
        <v>2652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649</v>
      </c>
      <c r="E7" s="4">
        <v>325</v>
      </c>
      <c r="F7" s="4">
        <v>30</v>
      </c>
      <c r="G7" s="4">
        <v>0</v>
      </c>
      <c r="H7" s="4">
        <v>0</v>
      </c>
      <c r="I7" s="4">
        <v>0</v>
      </c>
      <c r="J7" s="16">
        <v>29</v>
      </c>
      <c r="K7" s="16">
        <v>13</v>
      </c>
      <c r="L7" s="4">
        <v>0</v>
      </c>
      <c r="M7" s="4">
        <v>0</v>
      </c>
      <c r="N7" s="4">
        <f t="shared" si="0"/>
        <v>708</v>
      </c>
      <c r="O7" s="4">
        <f t="shared" si="1"/>
        <v>338</v>
      </c>
      <c r="P7" s="4">
        <f t="shared" si="2"/>
        <v>1046</v>
      </c>
      <c r="Q7" s="4">
        <v>0</v>
      </c>
      <c r="R7" s="4">
        <f t="shared" si="3"/>
        <v>2652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649</v>
      </c>
      <c r="E8" s="4">
        <v>325</v>
      </c>
      <c r="F8" s="4">
        <v>30</v>
      </c>
      <c r="G8" s="4">
        <v>0</v>
      </c>
      <c r="H8" s="4">
        <v>0</v>
      </c>
      <c r="I8" s="4">
        <v>0</v>
      </c>
      <c r="J8" s="16">
        <v>29</v>
      </c>
      <c r="K8" s="16">
        <v>13</v>
      </c>
      <c r="L8" s="4">
        <v>0</v>
      </c>
      <c r="M8" s="4">
        <v>0</v>
      </c>
      <c r="N8" s="4">
        <f t="shared" si="0"/>
        <v>708</v>
      </c>
      <c r="O8" s="4">
        <f t="shared" si="1"/>
        <v>338</v>
      </c>
      <c r="P8" s="4">
        <f t="shared" si="2"/>
        <v>1046</v>
      </c>
      <c r="Q8" s="4">
        <v>0</v>
      </c>
      <c r="R8" s="4">
        <f t="shared" si="3"/>
        <v>2652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649</v>
      </c>
      <c r="E9" s="4">
        <v>325</v>
      </c>
      <c r="F9" s="4">
        <v>30</v>
      </c>
      <c r="G9" s="4">
        <v>0</v>
      </c>
      <c r="H9" s="4">
        <v>0</v>
      </c>
      <c r="I9" s="4">
        <v>0</v>
      </c>
      <c r="J9" s="16">
        <v>29</v>
      </c>
      <c r="K9" s="16">
        <v>13</v>
      </c>
      <c r="L9" s="4">
        <v>0</v>
      </c>
      <c r="M9" s="4">
        <v>0</v>
      </c>
      <c r="N9" s="4">
        <f t="shared" si="0"/>
        <v>708</v>
      </c>
      <c r="O9" s="4">
        <f t="shared" si="1"/>
        <v>338</v>
      </c>
      <c r="P9" s="4">
        <f t="shared" si="2"/>
        <v>1046</v>
      </c>
      <c r="Q9" s="4">
        <v>0</v>
      </c>
      <c r="R9" s="4">
        <f t="shared" si="3"/>
        <v>2652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649</v>
      </c>
      <c r="E10" s="4">
        <v>325</v>
      </c>
      <c r="F10" s="4">
        <v>30</v>
      </c>
      <c r="G10" s="4">
        <v>0</v>
      </c>
      <c r="H10" s="4">
        <v>0</v>
      </c>
      <c r="I10" s="4">
        <v>0</v>
      </c>
      <c r="J10" s="16">
        <v>29</v>
      </c>
      <c r="K10" s="16">
        <v>13</v>
      </c>
      <c r="L10" s="4">
        <v>0</v>
      </c>
      <c r="M10" s="4">
        <v>0</v>
      </c>
      <c r="N10" s="4">
        <f t="shared" si="0"/>
        <v>708</v>
      </c>
      <c r="O10" s="4">
        <f t="shared" si="1"/>
        <v>338</v>
      </c>
      <c r="P10" s="4">
        <f t="shared" si="2"/>
        <v>1046</v>
      </c>
      <c r="Q10" s="4">
        <v>0</v>
      </c>
      <c r="R10" s="4">
        <f t="shared" si="3"/>
        <v>2652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649</v>
      </c>
      <c r="E11" s="4">
        <v>325</v>
      </c>
      <c r="F11" s="4">
        <v>30</v>
      </c>
      <c r="G11" s="4">
        <v>0</v>
      </c>
      <c r="H11" s="4">
        <v>0</v>
      </c>
      <c r="I11" s="4">
        <v>0</v>
      </c>
      <c r="J11" s="16">
        <v>29</v>
      </c>
      <c r="K11" s="16">
        <v>13</v>
      </c>
      <c r="L11" s="4">
        <v>0</v>
      </c>
      <c r="M11" s="4">
        <v>0</v>
      </c>
      <c r="N11" s="4">
        <f t="shared" si="0"/>
        <v>708</v>
      </c>
      <c r="O11" s="4">
        <f t="shared" si="1"/>
        <v>338</v>
      </c>
      <c r="P11" s="4">
        <f t="shared" si="2"/>
        <v>1046</v>
      </c>
      <c r="Q11" s="4">
        <v>0</v>
      </c>
      <c r="R11" s="4">
        <f t="shared" si="3"/>
        <v>2652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649</v>
      </c>
      <c r="E12" s="4">
        <v>325</v>
      </c>
      <c r="F12" s="4">
        <v>30</v>
      </c>
      <c r="G12" s="4">
        <v>0</v>
      </c>
      <c r="H12" s="4">
        <v>0</v>
      </c>
      <c r="I12" s="4">
        <v>0</v>
      </c>
      <c r="J12" s="16">
        <v>29</v>
      </c>
      <c r="K12" s="16">
        <v>13</v>
      </c>
      <c r="L12" s="4">
        <v>0</v>
      </c>
      <c r="M12" s="4">
        <v>0</v>
      </c>
      <c r="N12" s="4">
        <f t="shared" si="0"/>
        <v>708</v>
      </c>
      <c r="O12" s="4">
        <f t="shared" si="1"/>
        <v>338</v>
      </c>
      <c r="P12" s="4">
        <f t="shared" si="2"/>
        <v>1046</v>
      </c>
      <c r="Q12" s="4">
        <v>0</v>
      </c>
      <c r="R12" s="4">
        <f t="shared" si="3"/>
        <v>2652</v>
      </c>
      <c r="S12" s="10"/>
      <c r="U12" t="s">
        <v>177</v>
      </c>
      <c r="X12" t="s">
        <v>178</v>
      </c>
    </row>
    <row r="13" ht="24" customHeight="1" spans="1:19">
      <c r="A13" s="10">
        <v>8</v>
      </c>
      <c r="B13" s="4" t="s">
        <v>108</v>
      </c>
      <c r="C13" s="9">
        <v>2990</v>
      </c>
      <c r="D13" s="4">
        <v>649</v>
      </c>
      <c r="E13" s="4">
        <v>325</v>
      </c>
      <c r="F13" s="4">
        <v>30</v>
      </c>
      <c r="G13" s="4">
        <v>0</v>
      </c>
      <c r="H13" s="4">
        <v>0</v>
      </c>
      <c r="I13" s="4">
        <v>0</v>
      </c>
      <c r="J13" s="16">
        <v>29</v>
      </c>
      <c r="K13" s="16">
        <v>13</v>
      </c>
      <c r="L13" s="4">
        <v>0</v>
      </c>
      <c r="M13" s="4">
        <v>0</v>
      </c>
      <c r="N13" s="4">
        <f t="shared" si="0"/>
        <v>708</v>
      </c>
      <c r="O13" s="4">
        <f t="shared" si="1"/>
        <v>338</v>
      </c>
      <c r="P13" s="4">
        <f t="shared" si="2"/>
        <v>1046</v>
      </c>
      <c r="Q13" s="4">
        <v>0</v>
      </c>
      <c r="R13" s="4">
        <f t="shared" si="3"/>
        <v>2652</v>
      </c>
      <c r="S13" s="10"/>
    </row>
    <row r="14" ht="24" customHeight="1" spans="1:19">
      <c r="A14" s="4">
        <v>9</v>
      </c>
      <c r="B14" s="4" t="s">
        <v>110</v>
      </c>
      <c r="C14" s="9">
        <v>2990</v>
      </c>
      <c r="D14" s="4">
        <v>649</v>
      </c>
      <c r="E14" s="4">
        <v>325</v>
      </c>
      <c r="F14" s="4">
        <v>30</v>
      </c>
      <c r="G14" s="4">
        <v>0</v>
      </c>
      <c r="H14" s="4">
        <v>0</v>
      </c>
      <c r="I14" s="4">
        <v>0</v>
      </c>
      <c r="J14" s="16">
        <v>29</v>
      </c>
      <c r="K14" s="16">
        <v>13</v>
      </c>
      <c r="L14" s="4">
        <v>0</v>
      </c>
      <c r="M14" s="4">
        <v>0</v>
      </c>
      <c r="N14" s="4">
        <f t="shared" si="0"/>
        <v>708</v>
      </c>
      <c r="O14" s="4">
        <f t="shared" si="1"/>
        <v>338</v>
      </c>
      <c r="P14" s="4">
        <f t="shared" si="2"/>
        <v>1046</v>
      </c>
      <c r="Q14" s="4">
        <v>0</v>
      </c>
      <c r="R14" s="4">
        <f t="shared" si="3"/>
        <v>2652</v>
      </c>
      <c r="S14" s="10"/>
    </row>
    <row r="15" ht="24" customHeight="1" spans="1:19">
      <c r="A15" s="4">
        <v>10</v>
      </c>
      <c r="B15" s="4" t="s">
        <v>111</v>
      </c>
      <c r="C15" s="9">
        <v>2990</v>
      </c>
      <c r="D15" s="4">
        <v>649</v>
      </c>
      <c r="E15" s="4">
        <v>325</v>
      </c>
      <c r="F15" s="4">
        <v>30</v>
      </c>
      <c r="G15" s="4">
        <v>0</v>
      </c>
      <c r="H15" s="4">
        <v>0</v>
      </c>
      <c r="I15" s="4">
        <v>0</v>
      </c>
      <c r="J15" s="16">
        <v>29</v>
      </c>
      <c r="K15" s="16">
        <v>13</v>
      </c>
      <c r="L15" s="4">
        <v>0</v>
      </c>
      <c r="M15" s="4">
        <v>0</v>
      </c>
      <c r="N15" s="4">
        <f t="shared" si="0"/>
        <v>708</v>
      </c>
      <c r="O15" s="4">
        <f t="shared" si="1"/>
        <v>338</v>
      </c>
      <c r="P15" s="4">
        <f t="shared" si="2"/>
        <v>1046</v>
      </c>
      <c r="Q15" s="4">
        <v>0</v>
      </c>
      <c r="R15" s="4">
        <f t="shared" si="3"/>
        <v>2652</v>
      </c>
      <c r="S15" s="10"/>
    </row>
    <row r="16" ht="24" customHeight="1" spans="1:19">
      <c r="A16" s="10">
        <v>11</v>
      </c>
      <c r="B16" s="4" t="s">
        <v>112</v>
      </c>
      <c r="C16" s="9">
        <v>2990</v>
      </c>
      <c r="D16" s="4">
        <v>649</v>
      </c>
      <c r="E16" s="4">
        <v>325</v>
      </c>
      <c r="F16" s="4">
        <v>30</v>
      </c>
      <c r="G16" s="4">
        <v>0</v>
      </c>
      <c r="H16" s="4">
        <v>0</v>
      </c>
      <c r="I16" s="4">
        <v>0</v>
      </c>
      <c r="J16" s="16">
        <v>29</v>
      </c>
      <c r="K16" s="16">
        <v>13</v>
      </c>
      <c r="L16" s="4">
        <v>0</v>
      </c>
      <c r="M16" s="4">
        <v>0</v>
      </c>
      <c r="N16" s="4">
        <f t="shared" si="0"/>
        <v>708</v>
      </c>
      <c r="O16" s="4">
        <f t="shared" si="1"/>
        <v>338</v>
      </c>
      <c r="P16" s="4">
        <f t="shared" si="2"/>
        <v>1046</v>
      </c>
      <c r="Q16" s="4">
        <v>0</v>
      </c>
      <c r="R16" s="4">
        <f t="shared" si="3"/>
        <v>2652</v>
      </c>
      <c r="S16" s="10"/>
    </row>
    <row r="17" ht="24" customHeight="1" spans="1:19">
      <c r="A17" s="4">
        <v>12</v>
      </c>
      <c r="B17" s="4" t="s">
        <v>113</v>
      </c>
      <c r="C17" s="9">
        <v>2990</v>
      </c>
      <c r="D17" s="4">
        <v>649</v>
      </c>
      <c r="E17" s="4">
        <v>325</v>
      </c>
      <c r="F17" s="4">
        <v>30</v>
      </c>
      <c r="G17" s="4">
        <v>0</v>
      </c>
      <c r="H17" s="4">
        <v>0</v>
      </c>
      <c r="I17" s="4">
        <v>0</v>
      </c>
      <c r="J17" s="16">
        <v>29</v>
      </c>
      <c r="K17" s="16">
        <v>13</v>
      </c>
      <c r="L17" s="4">
        <v>0</v>
      </c>
      <c r="M17" s="4">
        <v>0</v>
      </c>
      <c r="N17" s="4">
        <f t="shared" si="0"/>
        <v>708</v>
      </c>
      <c r="O17" s="4">
        <f t="shared" si="1"/>
        <v>338</v>
      </c>
      <c r="P17" s="4">
        <f t="shared" si="2"/>
        <v>1046</v>
      </c>
      <c r="Q17" s="4">
        <v>0</v>
      </c>
      <c r="R17" s="4">
        <f t="shared" si="3"/>
        <v>2652</v>
      </c>
      <c r="S17" s="10"/>
    </row>
    <row r="18" ht="24" customHeight="1" spans="1:19">
      <c r="A18" s="4">
        <v>13</v>
      </c>
      <c r="B18" s="4" t="s">
        <v>141</v>
      </c>
      <c r="C18" s="9">
        <v>2990</v>
      </c>
      <c r="D18" s="4">
        <v>649</v>
      </c>
      <c r="E18" s="4">
        <v>325</v>
      </c>
      <c r="F18" s="4">
        <v>30</v>
      </c>
      <c r="G18" s="4">
        <v>0</v>
      </c>
      <c r="H18" s="4">
        <v>0</v>
      </c>
      <c r="I18" s="4">
        <v>0</v>
      </c>
      <c r="J18" s="16">
        <v>29</v>
      </c>
      <c r="K18" s="16">
        <v>13</v>
      </c>
      <c r="L18" s="4">
        <v>0</v>
      </c>
      <c r="M18" s="4">
        <v>0</v>
      </c>
      <c r="N18" s="4">
        <f t="shared" si="0"/>
        <v>708</v>
      </c>
      <c r="O18" s="4">
        <f t="shared" si="1"/>
        <v>338</v>
      </c>
      <c r="P18" s="4">
        <f t="shared" si="2"/>
        <v>1046</v>
      </c>
      <c r="Q18" s="4">
        <v>0</v>
      </c>
      <c r="R18" s="4">
        <f>C18-O18+Q18</f>
        <v>2652</v>
      </c>
      <c r="S18" s="19"/>
    </row>
    <row r="19" ht="24" customHeight="1" spans="1:19">
      <c r="A19" s="4">
        <v>14</v>
      </c>
      <c r="B19" s="4" t="s">
        <v>156</v>
      </c>
      <c r="C19" s="9">
        <v>2990</v>
      </c>
      <c r="D19" s="4">
        <v>649</v>
      </c>
      <c r="E19" s="4">
        <v>325</v>
      </c>
      <c r="F19" s="4">
        <v>30</v>
      </c>
      <c r="G19" s="4">
        <v>0</v>
      </c>
      <c r="H19" s="4">
        <v>0</v>
      </c>
      <c r="I19" s="4">
        <v>0</v>
      </c>
      <c r="J19" s="16">
        <v>29</v>
      </c>
      <c r="K19" s="16">
        <v>13</v>
      </c>
      <c r="L19" s="4">
        <v>0</v>
      </c>
      <c r="M19" s="4">
        <v>0</v>
      </c>
      <c r="N19" s="4">
        <f t="shared" si="0"/>
        <v>708</v>
      </c>
      <c r="O19" s="4">
        <f t="shared" si="1"/>
        <v>338</v>
      </c>
      <c r="P19" s="4">
        <f t="shared" si="2"/>
        <v>1046</v>
      </c>
      <c r="Q19" s="4">
        <v>0</v>
      </c>
      <c r="R19" s="4">
        <f>C19-O19+Q19</f>
        <v>2652</v>
      </c>
      <c r="S19" s="19"/>
    </row>
    <row r="20" ht="24" customHeight="1" spans="1:19">
      <c r="A20" s="4">
        <v>15</v>
      </c>
      <c r="B20" s="4" t="s">
        <v>229</v>
      </c>
      <c r="C20" s="9">
        <v>2990</v>
      </c>
      <c r="D20" s="4">
        <v>649</v>
      </c>
      <c r="E20" s="4">
        <v>325</v>
      </c>
      <c r="F20" s="4">
        <v>30</v>
      </c>
      <c r="G20" s="4">
        <v>0</v>
      </c>
      <c r="H20" s="4">
        <v>0</v>
      </c>
      <c r="I20" s="4">
        <v>0</v>
      </c>
      <c r="J20" s="16">
        <v>29</v>
      </c>
      <c r="K20" s="16">
        <v>13</v>
      </c>
      <c r="L20" s="4">
        <v>0</v>
      </c>
      <c r="M20" s="4">
        <v>0</v>
      </c>
      <c r="N20" s="4">
        <f t="shared" si="0"/>
        <v>708</v>
      </c>
      <c r="O20" s="4">
        <f t="shared" si="1"/>
        <v>338</v>
      </c>
      <c r="P20" s="4">
        <f t="shared" si="2"/>
        <v>1046</v>
      </c>
      <c r="Q20" s="4">
        <v>0</v>
      </c>
      <c r="R20" s="4">
        <f>C20-O20</f>
        <v>2652</v>
      </c>
      <c r="S20" s="10"/>
    </row>
    <row r="21" ht="24" customHeight="1" spans="1:19">
      <c r="A21" s="11"/>
      <c r="B21" s="10" t="s">
        <v>8</v>
      </c>
      <c r="C21" s="10">
        <f t="shared" ref="C21:R21" si="4">SUM(C6:C20)</f>
        <v>44850</v>
      </c>
      <c r="D21" s="10">
        <f t="shared" si="4"/>
        <v>9735</v>
      </c>
      <c r="E21" s="10">
        <f t="shared" si="4"/>
        <v>4875</v>
      </c>
      <c r="F21" s="10">
        <f t="shared" si="4"/>
        <v>450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435</v>
      </c>
      <c r="K21" s="10">
        <f t="shared" si="4"/>
        <v>195</v>
      </c>
      <c r="L21" s="10">
        <f t="shared" si="4"/>
        <v>0</v>
      </c>
      <c r="M21" s="10">
        <f t="shared" si="4"/>
        <v>0</v>
      </c>
      <c r="N21" s="10">
        <f t="shared" si="4"/>
        <v>10620</v>
      </c>
      <c r="O21" s="10">
        <f t="shared" si="4"/>
        <v>5070</v>
      </c>
      <c r="P21" s="10">
        <f t="shared" si="4"/>
        <v>15690</v>
      </c>
      <c r="Q21" s="10">
        <f t="shared" si="4"/>
        <v>0</v>
      </c>
      <c r="R21" s="10">
        <f t="shared" si="4"/>
        <v>39780</v>
      </c>
      <c r="S21" s="10"/>
    </row>
    <row r="22" customFormat="1"/>
    <row r="23" customFormat="1" ht="18.75" spans="8:11">
      <c r="H23" s="12"/>
      <c r="I23" s="1"/>
      <c r="J23" s="1"/>
      <c r="K23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236111111111111" right="0.196527777777778" top="0.550694444444444" bottom="0.432638888888889" header="0.5" footer="0.5"/>
  <pageSetup paperSize="9" orientation="landscape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263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2024.1</v>
      </c>
      <c r="C4" s="23" t="s">
        <v>14</v>
      </c>
      <c r="D4" s="23" t="s">
        <v>136</v>
      </c>
      <c r="E4" s="23" t="s">
        <v>257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2024.1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2024.1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opLeftCell="A7" workbookViewId="0">
      <selection activeCell="A7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8.875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649</v>
      </c>
      <c r="E6" s="4">
        <v>325</v>
      </c>
      <c r="F6" s="4">
        <v>30</v>
      </c>
      <c r="G6" s="4">
        <v>0</v>
      </c>
      <c r="H6" s="4">
        <v>0</v>
      </c>
      <c r="I6" s="4">
        <v>0</v>
      </c>
      <c r="J6" s="16">
        <v>29</v>
      </c>
      <c r="K6" s="16">
        <v>13</v>
      </c>
      <c r="L6" s="4">
        <v>0</v>
      </c>
      <c r="M6" s="4">
        <v>0</v>
      </c>
      <c r="N6" s="4">
        <f t="shared" ref="N6:N20" si="0">D6+F6+H6+J6+L6</f>
        <v>708</v>
      </c>
      <c r="O6" s="4">
        <f t="shared" ref="O6:O20" si="1">E6+G6+I6+K6+M6</f>
        <v>338</v>
      </c>
      <c r="P6" s="4">
        <f t="shared" ref="P6:P20" si="2">N6+O6</f>
        <v>1046</v>
      </c>
      <c r="Q6" s="4">
        <v>0</v>
      </c>
      <c r="R6" s="4">
        <f t="shared" ref="R6:R17" si="3">C6-O6</f>
        <v>2652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649</v>
      </c>
      <c r="E7" s="4">
        <v>325</v>
      </c>
      <c r="F7" s="4">
        <v>30</v>
      </c>
      <c r="G7" s="4">
        <v>0</v>
      </c>
      <c r="H7" s="4">
        <v>0</v>
      </c>
      <c r="I7" s="4">
        <v>0</v>
      </c>
      <c r="J7" s="16">
        <v>29</v>
      </c>
      <c r="K7" s="16">
        <v>13</v>
      </c>
      <c r="L7" s="4">
        <v>0</v>
      </c>
      <c r="M7" s="4">
        <v>0</v>
      </c>
      <c r="N7" s="4">
        <f t="shared" si="0"/>
        <v>708</v>
      </c>
      <c r="O7" s="4">
        <f t="shared" si="1"/>
        <v>338</v>
      </c>
      <c r="P7" s="4">
        <f t="shared" si="2"/>
        <v>1046</v>
      </c>
      <c r="Q7" s="4">
        <v>0</v>
      </c>
      <c r="R7" s="4">
        <f t="shared" si="3"/>
        <v>2652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649</v>
      </c>
      <c r="E8" s="4">
        <v>325</v>
      </c>
      <c r="F8" s="4">
        <v>30</v>
      </c>
      <c r="G8" s="4">
        <v>0</v>
      </c>
      <c r="H8" s="4">
        <v>0</v>
      </c>
      <c r="I8" s="4">
        <v>0</v>
      </c>
      <c r="J8" s="16">
        <v>29</v>
      </c>
      <c r="K8" s="16">
        <v>13</v>
      </c>
      <c r="L8" s="4">
        <v>0</v>
      </c>
      <c r="M8" s="4">
        <v>0</v>
      </c>
      <c r="N8" s="4">
        <f t="shared" si="0"/>
        <v>708</v>
      </c>
      <c r="O8" s="4">
        <f t="shared" si="1"/>
        <v>338</v>
      </c>
      <c r="P8" s="4">
        <f t="shared" si="2"/>
        <v>1046</v>
      </c>
      <c r="Q8" s="4">
        <v>0</v>
      </c>
      <c r="R8" s="4">
        <f t="shared" si="3"/>
        <v>2652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649</v>
      </c>
      <c r="E9" s="4">
        <v>325</v>
      </c>
      <c r="F9" s="4">
        <v>30</v>
      </c>
      <c r="G9" s="4">
        <v>0</v>
      </c>
      <c r="H9" s="4">
        <v>0</v>
      </c>
      <c r="I9" s="4">
        <v>0</v>
      </c>
      <c r="J9" s="16">
        <v>29</v>
      </c>
      <c r="K9" s="16">
        <v>13</v>
      </c>
      <c r="L9" s="4">
        <v>0</v>
      </c>
      <c r="M9" s="4">
        <v>0</v>
      </c>
      <c r="N9" s="4">
        <f t="shared" si="0"/>
        <v>708</v>
      </c>
      <c r="O9" s="4">
        <f t="shared" si="1"/>
        <v>338</v>
      </c>
      <c r="P9" s="4">
        <f t="shared" si="2"/>
        <v>1046</v>
      </c>
      <c r="Q9" s="4">
        <v>0</v>
      </c>
      <c r="R9" s="4">
        <f t="shared" si="3"/>
        <v>2652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649</v>
      </c>
      <c r="E10" s="4">
        <v>325</v>
      </c>
      <c r="F10" s="4">
        <v>30</v>
      </c>
      <c r="G10" s="4">
        <v>0</v>
      </c>
      <c r="H10" s="4">
        <v>0</v>
      </c>
      <c r="I10" s="4">
        <v>0</v>
      </c>
      <c r="J10" s="16">
        <v>29</v>
      </c>
      <c r="K10" s="16">
        <v>13</v>
      </c>
      <c r="L10" s="4">
        <v>0</v>
      </c>
      <c r="M10" s="4">
        <v>0</v>
      </c>
      <c r="N10" s="4">
        <f t="shared" si="0"/>
        <v>708</v>
      </c>
      <c r="O10" s="4">
        <f t="shared" si="1"/>
        <v>338</v>
      </c>
      <c r="P10" s="4">
        <f t="shared" si="2"/>
        <v>1046</v>
      </c>
      <c r="Q10" s="4">
        <v>0</v>
      </c>
      <c r="R10" s="4">
        <f t="shared" si="3"/>
        <v>2652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649</v>
      </c>
      <c r="E11" s="4">
        <v>325</v>
      </c>
      <c r="F11" s="4">
        <v>30</v>
      </c>
      <c r="G11" s="4">
        <v>0</v>
      </c>
      <c r="H11" s="4">
        <v>0</v>
      </c>
      <c r="I11" s="4">
        <v>0</v>
      </c>
      <c r="J11" s="16">
        <v>29</v>
      </c>
      <c r="K11" s="16">
        <v>13</v>
      </c>
      <c r="L11" s="4">
        <v>0</v>
      </c>
      <c r="M11" s="4">
        <v>0</v>
      </c>
      <c r="N11" s="4">
        <f t="shared" si="0"/>
        <v>708</v>
      </c>
      <c r="O11" s="4">
        <f t="shared" si="1"/>
        <v>338</v>
      </c>
      <c r="P11" s="4">
        <f t="shared" si="2"/>
        <v>1046</v>
      </c>
      <c r="Q11" s="4">
        <v>0</v>
      </c>
      <c r="R11" s="4">
        <f t="shared" si="3"/>
        <v>2652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649</v>
      </c>
      <c r="E12" s="4">
        <v>325</v>
      </c>
      <c r="F12" s="4">
        <v>30</v>
      </c>
      <c r="G12" s="4">
        <v>0</v>
      </c>
      <c r="H12" s="4">
        <v>0</v>
      </c>
      <c r="I12" s="4">
        <v>0</v>
      </c>
      <c r="J12" s="16">
        <v>29</v>
      </c>
      <c r="K12" s="16">
        <v>13</v>
      </c>
      <c r="L12" s="4">
        <v>0</v>
      </c>
      <c r="M12" s="4">
        <v>0</v>
      </c>
      <c r="N12" s="4">
        <f t="shared" si="0"/>
        <v>708</v>
      </c>
      <c r="O12" s="4">
        <f t="shared" si="1"/>
        <v>338</v>
      </c>
      <c r="P12" s="4">
        <f t="shared" si="2"/>
        <v>1046</v>
      </c>
      <c r="Q12" s="4">
        <v>0</v>
      </c>
      <c r="R12" s="4">
        <f t="shared" si="3"/>
        <v>2652</v>
      </c>
      <c r="S12" s="10"/>
      <c r="U12" t="s">
        <v>177</v>
      </c>
      <c r="X12" t="s">
        <v>178</v>
      </c>
    </row>
    <row r="13" ht="24" customHeight="1" spans="1:19">
      <c r="A13" s="10">
        <v>8</v>
      </c>
      <c r="B13" s="4" t="s">
        <v>108</v>
      </c>
      <c r="C13" s="9">
        <v>2990</v>
      </c>
      <c r="D13" s="4">
        <v>649</v>
      </c>
      <c r="E13" s="4">
        <v>325</v>
      </c>
      <c r="F13" s="4">
        <v>30</v>
      </c>
      <c r="G13" s="4">
        <v>0</v>
      </c>
      <c r="H13" s="4">
        <v>0</v>
      </c>
      <c r="I13" s="4">
        <v>0</v>
      </c>
      <c r="J13" s="16">
        <v>29</v>
      </c>
      <c r="K13" s="16">
        <v>13</v>
      </c>
      <c r="L13" s="4">
        <v>0</v>
      </c>
      <c r="M13" s="4">
        <v>0</v>
      </c>
      <c r="N13" s="4">
        <f t="shared" si="0"/>
        <v>708</v>
      </c>
      <c r="O13" s="4">
        <f t="shared" si="1"/>
        <v>338</v>
      </c>
      <c r="P13" s="4">
        <f t="shared" si="2"/>
        <v>1046</v>
      </c>
      <c r="Q13" s="4">
        <v>0</v>
      </c>
      <c r="R13" s="4">
        <f t="shared" si="3"/>
        <v>2652</v>
      </c>
      <c r="S13" s="10"/>
    </row>
    <row r="14" ht="24" customHeight="1" spans="1:19">
      <c r="A14" s="4">
        <v>9</v>
      </c>
      <c r="B14" s="4" t="s">
        <v>110</v>
      </c>
      <c r="C14" s="9">
        <v>2990</v>
      </c>
      <c r="D14" s="4">
        <v>649</v>
      </c>
      <c r="E14" s="4">
        <v>325</v>
      </c>
      <c r="F14" s="4">
        <v>30</v>
      </c>
      <c r="G14" s="4">
        <v>0</v>
      </c>
      <c r="H14" s="4">
        <v>0</v>
      </c>
      <c r="I14" s="4">
        <v>0</v>
      </c>
      <c r="J14" s="16">
        <v>29</v>
      </c>
      <c r="K14" s="16">
        <v>13</v>
      </c>
      <c r="L14" s="4">
        <v>0</v>
      </c>
      <c r="M14" s="4">
        <v>0</v>
      </c>
      <c r="N14" s="4">
        <f t="shared" si="0"/>
        <v>708</v>
      </c>
      <c r="O14" s="4">
        <f t="shared" si="1"/>
        <v>338</v>
      </c>
      <c r="P14" s="4">
        <f t="shared" si="2"/>
        <v>1046</v>
      </c>
      <c r="Q14" s="4">
        <v>0</v>
      </c>
      <c r="R14" s="4">
        <f t="shared" si="3"/>
        <v>2652</v>
      </c>
      <c r="S14" s="10"/>
    </row>
    <row r="15" ht="24" customHeight="1" spans="1:19">
      <c r="A15" s="4">
        <v>10</v>
      </c>
      <c r="B15" s="4" t="s">
        <v>111</v>
      </c>
      <c r="C15" s="9">
        <v>2990</v>
      </c>
      <c r="D15" s="4">
        <v>649</v>
      </c>
      <c r="E15" s="4">
        <v>325</v>
      </c>
      <c r="F15" s="4">
        <v>30</v>
      </c>
      <c r="G15" s="4">
        <v>0</v>
      </c>
      <c r="H15" s="4">
        <v>0</v>
      </c>
      <c r="I15" s="4">
        <v>0</v>
      </c>
      <c r="J15" s="16">
        <v>29</v>
      </c>
      <c r="K15" s="16">
        <v>13</v>
      </c>
      <c r="L15" s="4">
        <v>0</v>
      </c>
      <c r="M15" s="4">
        <v>0</v>
      </c>
      <c r="N15" s="4">
        <f t="shared" si="0"/>
        <v>708</v>
      </c>
      <c r="O15" s="4">
        <f t="shared" si="1"/>
        <v>338</v>
      </c>
      <c r="P15" s="4">
        <f t="shared" si="2"/>
        <v>1046</v>
      </c>
      <c r="Q15" s="4">
        <v>0</v>
      </c>
      <c r="R15" s="4">
        <f t="shared" si="3"/>
        <v>2652</v>
      </c>
      <c r="S15" s="10"/>
    </row>
    <row r="16" ht="24" customHeight="1" spans="1:19">
      <c r="A16" s="10">
        <v>11</v>
      </c>
      <c r="B16" s="4" t="s">
        <v>112</v>
      </c>
      <c r="C16" s="9">
        <v>2990</v>
      </c>
      <c r="D16" s="4">
        <v>649</v>
      </c>
      <c r="E16" s="4">
        <v>325</v>
      </c>
      <c r="F16" s="4">
        <v>30</v>
      </c>
      <c r="G16" s="4">
        <v>0</v>
      </c>
      <c r="H16" s="4">
        <v>0</v>
      </c>
      <c r="I16" s="4">
        <v>0</v>
      </c>
      <c r="J16" s="16">
        <v>29</v>
      </c>
      <c r="K16" s="16">
        <v>13</v>
      </c>
      <c r="L16" s="4">
        <v>0</v>
      </c>
      <c r="M16" s="4">
        <v>0</v>
      </c>
      <c r="N16" s="4">
        <f t="shared" si="0"/>
        <v>708</v>
      </c>
      <c r="O16" s="4">
        <f t="shared" si="1"/>
        <v>338</v>
      </c>
      <c r="P16" s="4">
        <f t="shared" si="2"/>
        <v>1046</v>
      </c>
      <c r="Q16" s="4">
        <v>0</v>
      </c>
      <c r="R16" s="4">
        <f t="shared" si="3"/>
        <v>2652</v>
      </c>
      <c r="S16" s="10"/>
    </row>
    <row r="17" ht="24" customHeight="1" spans="1:19">
      <c r="A17" s="4">
        <v>12</v>
      </c>
      <c r="B17" s="4" t="s">
        <v>113</v>
      </c>
      <c r="C17" s="9">
        <v>2990</v>
      </c>
      <c r="D17" s="4">
        <v>649</v>
      </c>
      <c r="E17" s="4">
        <v>325</v>
      </c>
      <c r="F17" s="4">
        <v>30</v>
      </c>
      <c r="G17" s="4">
        <v>0</v>
      </c>
      <c r="H17" s="4">
        <v>0</v>
      </c>
      <c r="I17" s="4">
        <v>0</v>
      </c>
      <c r="J17" s="16">
        <v>29</v>
      </c>
      <c r="K17" s="16">
        <v>13</v>
      </c>
      <c r="L17" s="4">
        <v>0</v>
      </c>
      <c r="M17" s="4">
        <v>0</v>
      </c>
      <c r="N17" s="4">
        <f t="shared" si="0"/>
        <v>708</v>
      </c>
      <c r="O17" s="4">
        <f t="shared" si="1"/>
        <v>338</v>
      </c>
      <c r="P17" s="4">
        <f t="shared" si="2"/>
        <v>1046</v>
      </c>
      <c r="Q17" s="4">
        <v>0</v>
      </c>
      <c r="R17" s="4">
        <f t="shared" si="3"/>
        <v>2652</v>
      </c>
      <c r="S17" s="10"/>
    </row>
    <row r="18" ht="24" customHeight="1" spans="1:19">
      <c r="A18" s="4">
        <v>13</v>
      </c>
      <c r="B18" s="4" t="s">
        <v>141</v>
      </c>
      <c r="C18" s="9">
        <v>2990</v>
      </c>
      <c r="D18" s="4">
        <v>649</v>
      </c>
      <c r="E18" s="4">
        <v>325</v>
      </c>
      <c r="F18" s="4">
        <v>30</v>
      </c>
      <c r="G18" s="4">
        <v>0</v>
      </c>
      <c r="H18" s="4">
        <v>0</v>
      </c>
      <c r="I18" s="4">
        <v>0</v>
      </c>
      <c r="J18" s="16">
        <v>29</v>
      </c>
      <c r="K18" s="16">
        <v>13</v>
      </c>
      <c r="L18" s="4">
        <v>0</v>
      </c>
      <c r="M18" s="4">
        <v>0</v>
      </c>
      <c r="N18" s="4">
        <f t="shared" si="0"/>
        <v>708</v>
      </c>
      <c r="O18" s="4">
        <f t="shared" si="1"/>
        <v>338</v>
      </c>
      <c r="P18" s="4">
        <f t="shared" si="2"/>
        <v>1046</v>
      </c>
      <c r="Q18" s="4">
        <v>0</v>
      </c>
      <c r="R18" s="4">
        <f>C18-O18+Q18</f>
        <v>2652</v>
      </c>
      <c r="S18" s="19"/>
    </row>
    <row r="19" ht="24" customHeight="1" spans="1:19">
      <c r="A19" s="4">
        <v>14</v>
      </c>
      <c r="B19" s="4" t="s">
        <v>156</v>
      </c>
      <c r="C19" s="9">
        <v>2990</v>
      </c>
      <c r="D19" s="4">
        <v>649</v>
      </c>
      <c r="E19" s="4">
        <v>325</v>
      </c>
      <c r="F19" s="4">
        <v>30</v>
      </c>
      <c r="G19" s="4">
        <v>0</v>
      </c>
      <c r="H19" s="4">
        <v>0</v>
      </c>
      <c r="I19" s="4">
        <v>0</v>
      </c>
      <c r="J19" s="16">
        <v>29</v>
      </c>
      <c r="K19" s="16">
        <v>13</v>
      </c>
      <c r="L19" s="4">
        <v>0</v>
      </c>
      <c r="M19" s="4">
        <v>0</v>
      </c>
      <c r="N19" s="4">
        <f t="shared" si="0"/>
        <v>708</v>
      </c>
      <c r="O19" s="4">
        <f t="shared" si="1"/>
        <v>338</v>
      </c>
      <c r="P19" s="4">
        <f t="shared" si="2"/>
        <v>1046</v>
      </c>
      <c r="Q19" s="4">
        <v>0</v>
      </c>
      <c r="R19" s="4">
        <f>C19-O19+Q19</f>
        <v>2652</v>
      </c>
      <c r="S19" s="19"/>
    </row>
    <row r="20" ht="24" customHeight="1" spans="1:19">
      <c r="A20" s="4">
        <v>15</v>
      </c>
      <c r="B20" s="4" t="s">
        <v>229</v>
      </c>
      <c r="C20" s="9">
        <v>2990</v>
      </c>
      <c r="D20" s="4">
        <v>649</v>
      </c>
      <c r="E20" s="4">
        <v>325</v>
      </c>
      <c r="F20" s="4">
        <v>30</v>
      </c>
      <c r="G20" s="4">
        <v>0</v>
      </c>
      <c r="H20" s="4">
        <v>0</v>
      </c>
      <c r="I20" s="4">
        <v>0</v>
      </c>
      <c r="J20" s="16">
        <v>29</v>
      </c>
      <c r="K20" s="16">
        <v>13</v>
      </c>
      <c r="L20" s="4">
        <v>0</v>
      </c>
      <c r="M20" s="4">
        <v>0</v>
      </c>
      <c r="N20" s="4">
        <f t="shared" si="0"/>
        <v>708</v>
      </c>
      <c r="O20" s="4">
        <f t="shared" si="1"/>
        <v>338</v>
      </c>
      <c r="P20" s="4">
        <f t="shared" si="2"/>
        <v>1046</v>
      </c>
      <c r="Q20" s="4">
        <v>0</v>
      </c>
      <c r="R20" s="4">
        <f>C20-O20</f>
        <v>2652</v>
      </c>
      <c r="S20" s="10"/>
    </row>
    <row r="21" ht="24" customHeight="1" spans="1:19">
      <c r="A21" s="11"/>
      <c r="B21" s="10" t="s">
        <v>8</v>
      </c>
      <c r="C21" s="10">
        <f t="shared" ref="C21:R21" si="4">SUM(C6:C20)</f>
        <v>44850</v>
      </c>
      <c r="D21" s="10">
        <f t="shared" si="4"/>
        <v>9735</v>
      </c>
      <c r="E21" s="10">
        <f t="shared" si="4"/>
        <v>4875</v>
      </c>
      <c r="F21" s="10">
        <f t="shared" si="4"/>
        <v>450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435</v>
      </c>
      <c r="K21" s="10">
        <f t="shared" si="4"/>
        <v>195</v>
      </c>
      <c r="L21" s="10">
        <f t="shared" si="4"/>
        <v>0</v>
      </c>
      <c r="M21" s="10">
        <f t="shared" si="4"/>
        <v>0</v>
      </c>
      <c r="N21" s="10">
        <f t="shared" si="4"/>
        <v>10620</v>
      </c>
      <c r="O21" s="10">
        <f t="shared" si="4"/>
        <v>5070</v>
      </c>
      <c r="P21" s="10">
        <f t="shared" si="4"/>
        <v>15690</v>
      </c>
      <c r="Q21" s="10">
        <f t="shared" si="4"/>
        <v>0</v>
      </c>
      <c r="R21" s="10">
        <f t="shared" si="4"/>
        <v>39780</v>
      </c>
      <c r="S21" s="10"/>
    </row>
    <row r="23" customFormat="1" ht="18.75" spans="8:11">
      <c r="H23" s="12"/>
      <c r="I23" s="1"/>
      <c r="J23" s="1"/>
      <c r="K23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236111111111111" right="0.314583333333333" top="0.550694444444444" bottom="0.472222222222222" header="0.5" footer="0.5"/>
  <pageSetup paperSize="9" orientation="landscape"/>
  <headerFooter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264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2024.11</v>
      </c>
      <c r="C4" s="23" t="s">
        <v>14</v>
      </c>
      <c r="D4" s="23" t="s">
        <v>136</v>
      </c>
      <c r="E4" s="23" t="s">
        <v>257</v>
      </c>
      <c r="F4" s="25">
        <f>80*15*1.07</f>
        <v>1284</v>
      </c>
      <c r="G4" s="23" t="s">
        <v>35</v>
      </c>
    </row>
    <row r="5" s="20" customFormat="1" ht="25" customHeight="1" spans="1:7">
      <c r="A5" s="23">
        <v>2</v>
      </c>
      <c r="B5" s="24">
        <v>2024.11</v>
      </c>
      <c r="C5" s="23" t="s">
        <v>11</v>
      </c>
      <c r="D5" s="23" t="s">
        <v>136</v>
      </c>
      <c r="E5" s="23" t="s">
        <v>219</v>
      </c>
      <c r="F5" s="23">
        <f>'23.10发放'!C21</f>
        <v>44850</v>
      </c>
      <c r="G5" s="23"/>
    </row>
    <row r="6" s="20" customFormat="1" ht="25" customHeight="1" spans="1:7">
      <c r="A6" s="23">
        <v>3</v>
      </c>
      <c r="B6" s="24">
        <v>2024.11</v>
      </c>
      <c r="C6" s="23" t="s">
        <v>16</v>
      </c>
      <c r="D6" s="23" t="s">
        <v>136</v>
      </c>
      <c r="E6" s="26" t="s">
        <v>235</v>
      </c>
      <c r="F6" s="23">
        <f>708*15</f>
        <v>10620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56754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abSelected="1" workbookViewId="0">
      <selection activeCell="P21" sqref="P21:R21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10.1333333333333" customWidth="1"/>
    <col min="19" max="19" width="5.78333333333333" customWidth="1"/>
  </cols>
  <sheetData>
    <row r="1" s="1" customFormat="1" ht="25" customHeight="1" spans="2:19">
      <c r="B1" s="2" t="s">
        <v>265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231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35880</v>
      </c>
      <c r="D6" s="4">
        <v>7788</v>
      </c>
      <c r="E6" s="4">
        <v>3900</v>
      </c>
      <c r="F6" s="4">
        <v>360</v>
      </c>
      <c r="G6" s="4">
        <v>0</v>
      </c>
      <c r="H6" s="4">
        <v>0</v>
      </c>
      <c r="I6" s="4">
        <v>0</v>
      </c>
      <c r="J6" s="16">
        <v>348</v>
      </c>
      <c r="K6" s="16">
        <v>156</v>
      </c>
      <c r="L6" s="4">
        <v>0</v>
      </c>
      <c r="M6" s="4">
        <v>0</v>
      </c>
      <c r="N6" s="4">
        <v>8496</v>
      </c>
      <c r="O6" s="4">
        <v>4056</v>
      </c>
      <c r="P6" s="4">
        <v>12552</v>
      </c>
      <c r="Q6" s="4">
        <v>0</v>
      </c>
      <c r="R6" s="4">
        <v>31824</v>
      </c>
      <c r="S6" s="4"/>
    </row>
    <row r="7" ht="24" customHeight="1" spans="1:19">
      <c r="A7" s="10">
        <v>2</v>
      </c>
      <c r="B7" s="4" t="s">
        <v>101</v>
      </c>
      <c r="C7" s="9">
        <v>35880</v>
      </c>
      <c r="D7" s="4">
        <v>7788</v>
      </c>
      <c r="E7" s="4">
        <v>3900</v>
      </c>
      <c r="F7" s="4">
        <v>360</v>
      </c>
      <c r="G7" s="4">
        <v>0</v>
      </c>
      <c r="H7" s="4">
        <v>0</v>
      </c>
      <c r="I7" s="4">
        <v>0</v>
      </c>
      <c r="J7" s="16">
        <v>348</v>
      </c>
      <c r="K7" s="16">
        <v>156</v>
      </c>
      <c r="L7" s="4">
        <v>0</v>
      </c>
      <c r="M7" s="4">
        <v>0</v>
      </c>
      <c r="N7" s="4">
        <v>8496</v>
      </c>
      <c r="O7" s="4">
        <v>4056</v>
      </c>
      <c r="P7" s="4">
        <v>12552</v>
      </c>
      <c r="Q7" s="4">
        <v>0</v>
      </c>
      <c r="R7" s="4">
        <v>31824</v>
      </c>
      <c r="S7" s="10"/>
    </row>
    <row r="8" customFormat="1" ht="24" customHeight="1" spans="1:19">
      <c r="A8" s="4">
        <v>3</v>
      </c>
      <c r="B8" s="4" t="s">
        <v>103</v>
      </c>
      <c r="C8" s="9">
        <v>35880</v>
      </c>
      <c r="D8" s="4">
        <v>7788</v>
      </c>
      <c r="E8" s="4">
        <v>3900</v>
      </c>
      <c r="F8" s="4">
        <v>360</v>
      </c>
      <c r="G8" s="4">
        <v>0</v>
      </c>
      <c r="H8" s="4">
        <v>0</v>
      </c>
      <c r="I8" s="4">
        <v>0</v>
      </c>
      <c r="J8" s="16">
        <v>348</v>
      </c>
      <c r="K8" s="16">
        <v>156</v>
      </c>
      <c r="L8" s="4">
        <v>0</v>
      </c>
      <c r="M8" s="4">
        <v>0</v>
      </c>
      <c r="N8" s="4">
        <v>8496</v>
      </c>
      <c r="O8" s="4">
        <v>4056</v>
      </c>
      <c r="P8" s="4">
        <v>12552</v>
      </c>
      <c r="Q8" s="4">
        <v>0</v>
      </c>
      <c r="R8" s="4">
        <v>31824</v>
      </c>
      <c r="S8" s="10"/>
    </row>
    <row r="9" customFormat="1" ht="24" customHeight="1" spans="1:19">
      <c r="A9" s="4">
        <v>4</v>
      </c>
      <c r="B9" s="4" t="s">
        <v>104</v>
      </c>
      <c r="C9" s="9">
        <v>35880</v>
      </c>
      <c r="D9" s="4">
        <v>7788</v>
      </c>
      <c r="E9" s="4">
        <v>3900</v>
      </c>
      <c r="F9" s="4">
        <v>360</v>
      </c>
      <c r="G9" s="4">
        <v>0</v>
      </c>
      <c r="H9" s="4">
        <v>0</v>
      </c>
      <c r="I9" s="4">
        <v>0</v>
      </c>
      <c r="J9" s="16">
        <v>348</v>
      </c>
      <c r="K9" s="16">
        <v>156</v>
      </c>
      <c r="L9" s="4">
        <v>0</v>
      </c>
      <c r="M9" s="4">
        <v>0</v>
      </c>
      <c r="N9" s="4">
        <v>8496</v>
      </c>
      <c r="O9" s="4">
        <v>4056</v>
      </c>
      <c r="P9" s="4">
        <v>12552</v>
      </c>
      <c r="Q9" s="4">
        <v>0</v>
      </c>
      <c r="R9" s="4">
        <v>31824</v>
      </c>
      <c r="S9" s="10"/>
    </row>
    <row r="10" ht="24" customHeight="1" spans="1:19">
      <c r="A10" s="10">
        <v>5</v>
      </c>
      <c r="B10" s="4" t="s">
        <v>105</v>
      </c>
      <c r="C10" s="9">
        <v>35880</v>
      </c>
      <c r="D10" s="4">
        <v>7788</v>
      </c>
      <c r="E10" s="4">
        <v>3900</v>
      </c>
      <c r="F10" s="4">
        <v>360</v>
      </c>
      <c r="G10" s="4">
        <v>0</v>
      </c>
      <c r="H10" s="4">
        <v>0</v>
      </c>
      <c r="I10" s="4">
        <v>0</v>
      </c>
      <c r="J10" s="16">
        <v>348</v>
      </c>
      <c r="K10" s="16">
        <v>156</v>
      </c>
      <c r="L10" s="4">
        <v>0</v>
      </c>
      <c r="M10" s="4">
        <v>0</v>
      </c>
      <c r="N10" s="4">
        <v>8496</v>
      </c>
      <c r="O10" s="4">
        <v>4056</v>
      </c>
      <c r="P10" s="4">
        <v>12552</v>
      </c>
      <c r="Q10" s="4">
        <v>0</v>
      </c>
      <c r="R10" s="4">
        <v>31824</v>
      </c>
      <c r="S10" s="10"/>
    </row>
    <row r="11" ht="24" customHeight="1" spans="1:19">
      <c r="A11" s="4">
        <v>6</v>
      </c>
      <c r="B11" s="4" t="s">
        <v>106</v>
      </c>
      <c r="C11" s="9">
        <v>35880</v>
      </c>
      <c r="D11" s="4">
        <v>7788</v>
      </c>
      <c r="E11" s="4">
        <v>3900</v>
      </c>
      <c r="F11" s="4">
        <v>360</v>
      </c>
      <c r="G11" s="4">
        <v>0</v>
      </c>
      <c r="H11" s="4">
        <v>0</v>
      </c>
      <c r="I11" s="4">
        <v>0</v>
      </c>
      <c r="J11" s="16">
        <v>348</v>
      </c>
      <c r="K11" s="16">
        <v>156</v>
      </c>
      <c r="L11" s="4">
        <v>0</v>
      </c>
      <c r="M11" s="4">
        <v>0</v>
      </c>
      <c r="N11" s="4">
        <v>8496</v>
      </c>
      <c r="O11" s="4">
        <v>4056</v>
      </c>
      <c r="P11" s="4">
        <v>12552</v>
      </c>
      <c r="Q11" s="4">
        <v>0</v>
      </c>
      <c r="R11" s="4">
        <v>31824</v>
      </c>
      <c r="S11" s="10"/>
    </row>
    <row r="12" ht="24" customHeight="1" spans="1:19">
      <c r="A12" s="4">
        <v>7</v>
      </c>
      <c r="B12" s="4" t="s">
        <v>107</v>
      </c>
      <c r="C12" s="9">
        <v>35880</v>
      </c>
      <c r="D12" s="4">
        <v>7788</v>
      </c>
      <c r="E12" s="4">
        <v>3900</v>
      </c>
      <c r="F12" s="4">
        <v>360</v>
      </c>
      <c r="G12" s="4">
        <v>0</v>
      </c>
      <c r="H12" s="4">
        <v>0</v>
      </c>
      <c r="I12" s="4">
        <v>0</v>
      </c>
      <c r="J12" s="16">
        <v>348</v>
      </c>
      <c r="K12" s="16">
        <v>156</v>
      </c>
      <c r="L12" s="4">
        <v>0</v>
      </c>
      <c r="M12" s="4">
        <v>0</v>
      </c>
      <c r="N12" s="4">
        <v>8496</v>
      </c>
      <c r="O12" s="4">
        <v>4056</v>
      </c>
      <c r="P12" s="4">
        <v>12552</v>
      </c>
      <c r="Q12" s="4">
        <v>0</v>
      </c>
      <c r="R12" s="4">
        <v>31824</v>
      </c>
      <c r="S12" s="10"/>
    </row>
    <row r="13" ht="24" customHeight="1" spans="1:19">
      <c r="A13" s="10">
        <v>8</v>
      </c>
      <c r="B13" s="4" t="s">
        <v>108</v>
      </c>
      <c r="C13" s="9">
        <v>35880</v>
      </c>
      <c r="D13" s="4">
        <v>7788</v>
      </c>
      <c r="E13" s="4">
        <v>3900</v>
      </c>
      <c r="F13" s="4">
        <v>360</v>
      </c>
      <c r="G13" s="4">
        <v>0</v>
      </c>
      <c r="H13" s="4">
        <v>0</v>
      </c>
      <c r="I13" s="4">
        <v>0</v>
      </c>
      <c r="J13" s="16">
        <v>348</v>
      </c>
      <c r="K13" s="16">
        <v>156</v>
      </c>
      <c r="L13" s="4">
        <v>0</v>
      </c>
      <c r="M13" s="4">
        <v>0</v>
      </c>
      <c r="N13" s="4">
        <v>8496</v>
      </c>
      <c r="O13" s="4">
        <v>4056</v>
      </c>
      <c r="P13" s="4">
        <v>12552</v>
      </c>
      <c r="Q13" s="4">
        <v>0</v>
      </c>
      <c r="R13" s="4">
        <v>31824</v>
      </c>
      <c r="S13" s="10"/>
    </row>
    <row r="14" ht="24" customHeight="1" spans="1:19">
      <c r="A14" s="4">
        <v>9</v>
      </c>
      <c r="B14" s="4" t="s">
        <v>110</v>
      </c>
      <c r="C14" s="9">
        <v>35880</v>
      </c>
      <c r="D14" s="4">
        <v>7788</v>
      </c>
      <c r="E14" s="4">
        <v>3900</v>
      </c>
      <c r="F14" s="4">
        <v>360</v>
      </c>
      <c r="G14" s="4">
        <v>0</v>
      </c>
      <c r="H14" s="4">
        <v>0</v>
      </c>
      <c r="I14" s="4">
        <v>0</v>
      </c>
      <c r="J14" s="16">
        <v>348</v>
      </c>
      <c r="K14" s="16">
        <v>156</v>
      </c>
      <c r="L14" s="4">
        <v>0</v>
      </c>
      <c r="M14" s="4">
        <v>0</v>
      </c>
      <c r="N14" s="4">
        <v>8496</v>
      </c>
      <c r="O14" s="4">
        <v>4056</v>
      </c>
      <c r="P14" s="4">
        <v>12552</v>
      </c>
      <c r="Q14" s="4">
        <v>0</v>
      </c>
      <c r="R14" s="4">
        <v>31824</v>
      </c>
      <c r="S14" s="10"/>
    </row>
    <row r="15" ht="24" customHeight="1" spans="1:19">
      <c r="A15" s="4">
        <v>10</v>
      </c>
      <c r="B15" s="4" t="s">
        <v>111</v>
      </c>
      <c r="C15" s="9">
        <v>35880</v>
      </c>
      <c r="D15" s="4">
        <v>7788</v>
      </c>
      <c r="E15" s="4">
        <v>3900</v>
      </c>
      <c r="F15" s="4">
        <v>360</v>
      </c>
      <c r="G15" s="4">
        <v>0</v>
      </c>
      <c r="H15" s="4">
        <v>0</v>
      </c>
      <c r="I15" s="4">
        <v>0</v>
      </c>
      <c r="J15" s="16">
        <v>348</v>
      </c>
      <c r="K15" s="16">
        <v>156</v>
      </c>
      <c r="L15" s="4">
        <v>0</v>
      </c>
      <c r="M15" s="4">
        <v>0</v>
      </c>
      <c r="N15" s="4">
        <v>8496</v>
      </c>
      <c r="O15" s="4">
        <v>4056</v>
      </c>
      <c r="P15" s="4">
        <v>12552</v>
      </c>
      <c r="Q15" s="4">
        <v>0</v>
      </c>
      <c r="R15" s="4">
        <v>31824</v>
      </c>
      <c r="S15" s="10"/>
    </row>
    <row r="16" ht="24" customHeight="1" spans="1:19">
      <c r="A16" s="10">
        <v>11</v>
      </c>
      <c r="B16" s="4" t="s">
        <v>112</v>
      </c>
      <c r="C16" s="9">
        <v>35880</v>
      </c>
      <c r="D16" s="4">
        <v>7788</v>
      </c>
      <c r="E16" s="4">
        <v>3900</v>
      </c>
      <c r="F16" s="4">
        <v>360</v>
      </c>
      <c r="G16" s="4">
        <v>0</v>
      </c>
      <c r="H16" s="4">
        <v>0</v>
      </c>
      <c r="I16" s="4">
        <v>0</v>
      </c>
      <c r="J16" s="16">
        <v>348</v>
      </c>
      <c r="K16" s="16">
        <v>156</v>
      </c>
      <c r="L16" s="4">
        <v>0</v>
      </c>
      <c r="M16" s="4">
        <v>0</v>
      </c>
      <c r="N16" s="4">
        <v>8496</v>
      </c>
      <c r="O16" s="4">
        <v>4056</v>
      </c>
      <c r="P16" s="4">
        <v>12552</v>
      </c>
      <c r="Q16" s="4">
        <v>0</v>
      </c>
      <c r="R16" s="4">
        <v>31824</v>
      </c>
      <c r="S16" s="10"/>
    </row>
    <row r="17" ht="24" customHeight="1" spans="1:19">
      <c r="A17" s="4">
        <v>12</v>
      </c>
      <c r="B17" s="4" t="s">
        <v>113</v>
      </c>
      <c r="C17" s="9">
        <v>35880</v>
      </c>
      <c r="D17" s="4">
        <v>7788</v>
      </c>
      <c r="E17" s="4">
        <v>3900</v>
      </c>
      <c r="F17" s="4">
        <v>360</v>
      </c>
      <c r="G17" s="4">
        <v>0</v>
      </c>
      <c r="H17" s="4">
        <v>0</v>
      </c>
      <c r="I17" s="4">
        <v>0</v>
      </c>
      <c r="J17" s="16">
        <v>348</v>
      </c>
      <c r="K17" s="16">
        <v>156</v>
      </c>
      <c r="L17" s="4">
        <v>0</v>
      </c>
      <c r="M17" s="4">
        <v>0</v>
      </c>
      <c r="N17" s="4">
        <v>8496</v>
      </c>
      <c r="O17" s="4">
        <v>4056</v>
      </c>
      <c r="P17" s="4">
        <v>12552</v>
      </c>
      <c r="Q17" s="4">
        <v>0</v>
      </c>
      <c r="R17" s="4">
        <v>31824</v>
      </c>
      <c r="S17" s="10"/>
    </row>
    <row r="18" ht="24" customHeight="1" spans="1:19">
      <c r="A18" s="4">
        <v>13</v>
      </c>
      <c r="B18" s="4" t="s">
        <v>141</v>
      </c>
      <c r="C18" s="9">
        <v>35880</v>
      </c>
      <c r="D18" s="4">
        <v>7788</v>
      </c>
      <c r="E18" s="4">
        <v>3900</v>
      </c>
      <c r="F18" s="4">
        <v>360</v>
      </c>
      <c r="G18" s="4">
        <v>0</v>
      </c>
      <c r="H18" s="4">
        <v>0</v>
      </c>
      <c r="I18" s="4">
        <v>0</v>
      </c>
      <c r="J18" s="16">
        <v>348</v>
      </c>
      <c r="K18" s="16">
        <v>156</v>
      </c>
      <c r="L18" s="4">
        <v>0</v>
      </c>
      <c r="M18" s="4">
        <v>0</v>
      </c>
      <c r="N18" s="4">
        <v>8496</v>
      </c>
      <c r="O18" s="4">
        <v>4056</v>
      </c>
      <c r="P18" s="4">
        <v>12552</v>
      </c>
      <c r="Q18" s="4">
        <v>0</v>
      </c>
      <c r="R18" s="4">
        <v>31824</v>
      </c>
      <c r="S18" s="19"/>
    </row>
    <row r="19" ht="24" customHeight="1" spans="1:19">
      <c r="A19" s="4">
        <v>14</v>
      </c>
      <c r="B19" s="4" t="s">
        <v>156</v>
      </c>
      <c r="C19" s="9">
        <v>35880</v>
      </c>
      <c r="D19" s="4">
        <v>7788</v>
      </c>
      <c r="E19" s="4">
        <v>3900</v>
      </c>
      <c r="F19" s="4">
        <v>360</v>
      </c>
      <c r="G19" s="4">
        <v>0</v>
      </c>
      <c r="H19" s="4">
        <v>0</v>
      </c>
      <c r="I19" s="4">
        <v>0</v>
      </c>
      <c r="J19" s="16">
        <v>348</v>
      </c>
      <c r="K19" s="16">
        <v>156</v>
      </c>
      <c r="L19" s="4">
        <v>0</v>
      </c>
      <c r="M19" s="4">
        <v>0</v>
      </c>
      <c r="N19" s="4">
        <v>8496</v>
      </c>
      <c r="O19" s="4">
        <v>4056</v>
      </c>
      <c r="P19" s="4">
        <v>12552</v>
      </c>
      <c r="Q19" s="4">
        <v>0</v>
      </c>
      <c r="R19" s="4">
        <v>31824</v>
      </c>
      <c r="S19" s="19"/>
    </row>
    <row r="20" ht="24" customHeight="1" spans="1:19">
      <c r="A20" s="4">
        <v>15</v>
      </c>
      <c r="B20" s="4" t="s">
        <v>229</v>
      </c>
      <c r="C20" s="9">
        <v>35880</v>
      </c>
      <c r="D20" s="4">
        <v>7788</v>
      </c>
      <c r="E20" s="4">
        <v>3900</v>
      </c>
      <c r="F20" s="4">
        <v>360</v>
      </c>
      <c r="G20" s="4">
        <v>0</v>
      </c>
      <c r="H20" s="4">
        <v>0</v>
      </c>
      <c r="I20" s="4">
        <v>0</v>
      </c>
      <c r="J20" s="16">
        <v>348</v>
      </c>
      <c r="K20" s="16">
        <v>156</v>
      </c>
      <c r="L20" s="4">
        <v>0</v>
      </c>
      <c r="M20" s="4">
        <v>0</v>
      </c>
      <c r="N20" s="4">
        <v>8496</v>
      </c>
      <c r="O20" s="4">
        <v>4056</v>
      </c>
      <c r="P20" s="4">
        <v>12552</v>
      </c>
      <c r="Q20" s="4">
        <v>0</v>
      </c>
      <c r="R20" s="4">
        <v>31824</v>
      </c>
      <c r="S20" s="10"/>
    </row>
    <row r="21" ht="24" customHeight="1" spans="1:19">
      <c r="A21" s="11"/>
      <c r="B21" s="10" t="s">
        <v>8</v>
      </c>
      <c r="C21" s="10">
        <v>538200</v>
      </c>
      <c r="D21" s="10">
        <v>116820</v>
      </c>
      <c r="E21" s="10">
        <v>58500</v>
      </c>
      <c r="F21" s="10">
        <v>5400</v>
      </c>
      <c r="G21" s="10">
        <v>0</v>
      </c>
      <c r="H21" s="10">
        <v>0</v>
      </c>
      <c r="I21" s="10">
        <v>0</v>
      </c>
      <c r="J21" s="10">
        <v>5220</v>
      </c>
      <c r="K21" s="10">
        <v>2340</v>
      </c>
      <c r="L21" s="10">
        <v>0</v>
      </c>
      <c r="M21" s="10">
        <v>0</v>
      </c>
      <c r="N21" s="10">
        <v>127440</v>
      </c>
      <c r="O21" s="10">
        <v>60840</v>
      </c>
      <c r="P21" s="10">
        <v>188280</v>
      </c>
      <c r="Q21" s="10">
        <v>0</v>
      </c>
      <c r="R21" s="10">
        <v>477360</v>
      </c>
      <c r="S21" s="10"/>
    </row>
    <row r="22" customFormat="1" ht="18.75" spans="8:11">
      <c r="H22" s="12"/>
      <c r="I22" s="1"/>
      <c r="J22" s="1"/>
      <c r="K22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236111111111111" right="0.118055555555556" top="0.511805555555556" bottom="0.47222222222222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A1" sqref="$A1:$XFD1048576"/>
    </sheetView>
  </sheetViews>
  <sheetFormatPr defaultColWidth="9" defaultRowHeight="13.5" outlineLevelRow="7"/>
  <cols>
    <col min="1" max="1" width="9.125" customWidth="1"/>
    <col min="4" max="4" width="7.5" customWidth="1"/>
    <col min="5" max="5" width="7.125" customWidth="1"/>
    <col min="6" max="6" width="6.25" customWidth="1"/>
    <col min="9" max="9" width="7.25" customWidth="1"/>
    <col min="11" max="12" width="9" hidden="1" customWidth="1"/>
    <col min="14" max="14" width="7.875" customWidth="1"/>
    <col min="15" max="15" width="7.75" customWidth="1"/>
    <col min="16" max="16" width="10.1833333333333" customWidth="1"/>
  </cols>
  <sheetData>
    <row r="1" s="1" customFormat="1" ht="25" customHeight="1" spans="1:17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5" customHeight="1" spans="1:17">
      <c r="A2" s="3" t="s">
        <v>47</v>
      </c>
      <c r="B2" s="3"/>
      <c r="C2" s="3"/>
      <c r="D2" s="3"/>
      <c r="E2" s="3"/>
      <c r="F2" s="3"/>
      <c r="G2" s="3"/>
      <c r="H2" s="3"/>
      <c r="I2" s="13"/>
      <c r="J2" s="13"/>
      <c r="K2" s="13"/>
      <c r="L2" s="13"/>
      <c r="M2" s="13"/>
      <c r="N2" s="13"/>
      <c r="O2" s="13"/>
      <c r="P2" s="13"/>
      <c r="Q2" s="13"/>
    </row>
    <row r="3" s="1" customFormat="1" ht="25" customHeight="1" spans="1:17">
      <c r="A3" s="4" t="s">
        <v>48</v>
      </c>
      <c r="B3" s="5" t="s">
        <v>49</v>
      </c>
      <c r="C3" s="4" t="s">
        <v>50</v>
      </c>
      <c r="D3" s="4"/>
      <c r="E3" s="4" t="s">
        <v>51</v>
      </c>
      <c r="F3" s="4"/>
      <c r="G3" s="4" t="s">
        <v>52</v>
      </c>
      <c r="H3" s="4"/>
      <c r="I3" s="4" t="s">
        <v>53</v>
      </c>
      <c r="J3" s="4"/>
      <c r="K3" s="14" t="s">
        <v>54</v>
      </c>
      <c r="L3" s="15"/>
      <c r="M3" s="5" t="s">
        <v>55</v>
      </c>
      <c r="N3" s="5" t="s">
        <v>56</v>
      </c>
      <c r="O3" s="5" t="s">
        <v>57</v>
      </c>
      <c r="P3" s="5" t="s">
        <v>58</v>
      </c>
      <c r="Q3" s="5" t="s">
        <v>9</v>
      </c>
    </row>
    <row r="4" s="1" customFormat="1" ht="25" customHeight="1" spans="1:17">
      <c r="A4" s="4"/>
      <c r="B4" s="5"/>
      <c r="C4" s="4" t="s">
        <v>59</v>
      </c>
      <c r="D4" s="4" t="s">
        <v>60</v>
      </c>
      <c r="E4" s="4" t="s">
        <v>59</v>
      </c>
      <c r="F4" s="4" t="s">
        <v>60</v>
      </c>
      <c r="G4" s="4" t="s">
        <v>59</v>
      </c>
      <c r="H4" s="4" t="s">
        <v>60</v>
      </c>
      <c r="I4" s="4" t="s">
        <v>59</v>
      </c>
      <c r="J4" s="4" t="s">
        <v>60</v>
      </c>
      <c r="K4" s="15" t="s">
        <v>59</v>
      </c>
      <c r="L4" s="4" t="s">
        <v>60</v>
      </c>
      <c r="M4" s="5"/>
      <c r="N4" s="5"/>
      <c r="O4" s="5"/>
      <c r="P4" s="5"/>
      <c r="Q4" s="5"/>
    </row>
    <row r="5" s="1" customFormat="1" ht="25" customHeight="1" spans="1:17">
      <c r="A5" s="4"/>
      <c r="B5" s="5"/>
      <c r="C5" s="6">
        <v>0.16</v>
      </c>
      <c r="D5" s="6">
        <v>0.08</v>
      </c>
      <c r="E5" s="6">
        <v>0.01</v>
      </c>
      <c r="F5" s="4">
        <v>0</v>
      </c>
      <c r="G5" s="8">
        <v>0.067</v>
      </c>
      <c r="H5" s="6">
        <v>0.02</v>
      </c>
      <c r="I5" s="7">
        <v>0.007</v>
      </c>
      <c r="J5" s="7">
        <v>0.003</v>
      </c>
      <c r="K5" s="7">
        <v>0.5</v>
      </c>
      <c r="L5" s="7">
        <v>0.5</v>
      </c>
      <c r="M5" s="5"/>
      <c r="N5" s="5"/>
      <c r="O5" s="5"/>
      <c r="P5" s="5"/>
      <c r="Q5" s="5"/>
    </row>
    <row r="6" s="1" customFormat="1" ht="28" customHeight="1" spans="1:17">
      <c r="A6" s="54" t="s">
        <v>62</v>
      </c>
      <c r="B6" s="9">
        <v>2760</v>
      </c>
      <c r="C6" s="4">
        <v>494</v>
      </c>
      <c r="D6" s="4">
        <v>247</v>
      </c>
      <c r="E6" s="4">
        <v>36</v>
      </c>
      <c r="F6" s="4">
        <v>0</v>
      </c>
      <c r="G6" s="4">
        <v>339</v>
      </c>
      <c r="H6" s="4">
        <v>102</v>
      </c>
      <c r="I6" s="16">
        <v>23</v>
      </c>
      <c r="J6" s="16">
        <v>10</v>
      </c>
      <c r="K6" s="4"/>
      <c r="L6" s="4"/>
      <c r="M6" s="4">
        <f>C6+E6+G6+I6</f>
        <v>892</v>
      </c>
      <c r="N6" s="4">
        <f>D6+F6+H6+J6</f>
        <v>359</v>
      </c>
      <c r="O6" s="4">
        <f>M6+N6</f>
        <v>1251</v>
      </c>
      <c r="P6" s="4">
        <f>B6-N6</f>
        <v>2401</v>
      </c>
      <c r="Q6" s="4"/>
    </row>
    <row r="7" ht="27" customHeight="1" spans="1:17">
      <c r="A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ht="33" customHeight="1" spans="1:17">
      <c r="A8" s="11" t="s">
        <v>64</v>
      </c>
      <c r="B8" s="10">
        <f t="shared" ref="B8:P8" si="0">SUM(B6:B6)</f>
        <v>2760</v>
      </c>
      <c r="C8" s="10">
        <f t="shared" si="0"/>
        <v>494</v>
      </c>
      <c r="D8" s="10">
        <f t="shared" si="0"/>
        <v>247</v>
      </c>
      <c r="E8" s="10">
        <f t="shared" si="0"/>
        <v>36</v>
      </c>
      <c r="F8" s="10">
        <f t="shared" si="0"/>
        <v>0</v>
      </c>
      <c r="G8" s="10">
        <f t="shared" si="0"/>
        <v>339</v>
      </c>
      <c r="H8" s="10">
        <f t="shared" si="0"/>
        <v>102</v>
      </c>
      <c r="I8" s="10">
        <f t="shared" si="0"/>
        <v>23</v>
      </c>
      <c r="J8" s="10">
        <f t="shared" si="0"/>
        <v>10</v>
      </c>
      <c r="K8" s="10">
        <f t="shared" si="0"/>
        <v>0</v>
      </c>
      <c r="L8" s="10">
        <f t="shared" si="0"/>
        <v>0</v>
      </c>
      <c r="M8" s="10">
        <f t="shared" si="0"/>
        <v>892</v>
      </c>
      <c r="N8" s="10">
        <f t="shared" si="0"/>
        <v>359</v>
      </c>
      <c r="O8" s="10">
        <f t="shared" si="0"/>
        <v>1251</v>
      </c>
      <c r="P8" s="10">
        <f t="shared" si="0"/>
        <v>2401</v>
      </c>
      <c r="Q8" s="11"/>
    </row>
  </sheetData>
  <mergeCells count="14">
    <mergeCell ref="A1:Q1"/>
    <mergeCell ref="A2:H2"/>
    <mergeCell ref="C3:D3"/>
    <mergeCell ref="E3:F3"/>
    <mergeCell ref="G3:H3"/>
    <mergeCell ref="I3:J3"/>
    <mergeCell ref="K3:L3"/>
    <mergeCell ref="A3:A5"/>
    <mergeCell ref="B3:B5"/>
    <mergeCell ref="M3:M5"/>
    <mergeCell ref="N3:N5"/>
    <mergeCell ref="O3:O5"/>
    <mergeCell ref="P3:P5"/>
    <mergeCell ref="Q3:Q5"/>
  </mergeCells>
  <pageMargins left="0.75" right="0.75" top="1" bottom="1" header="0.5" footer="0.5"/>
  <pageSetup paperSize="9" orientation="landscape"/>
  <headerFooter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266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2025.01</v>
      </c>
      <c r="C4" s="23" t="s">
        <v>14</v>
      </c>
      <c r="D4" s="23" t="s">
        <v>94</v>
      </c>
      <c r="E4" s="23" t="s">
        <v>267</v>
      </c>
      <c r="F4" s="25">
        <f>80*14*1.07</f>
        <v>1198.4</v>
      </c>
      <c r="G4" s="23" t="s">
        <v>35</v>
      </c>
    </row>
    <row r="5" s="20" customFormat="1" ht="25" customHeight="1" spans="1:7">
      <c r="A5" s="23">
        <v>2</v>
      </c>
      <c r="B5" s="24">
        <v>2025.01</v>
      </c>
      <c r="C5" s="23" t="s">
        <v>11</v>
      </c>
      <c r="D5" s="23" t="s">
        <v>94</v>
      </c>
      <c r="E5" s="23" t="s">
        <v>268</v>
      </c>
      <c r="F5" s="23">
        <f>'25.01发放'!C20</f>
        <v>41860</v>
      </c>
      <c r="G5" s="23"/>
    </row>
    <row r="6" s="20" customFormat="1" ht="25" customHeight="1" spans="1:7">
      <c r="A6" s="23">
        <v>3</v>
      </c>
      <c r="B6" s="24">
        <v>2025.01</v>
      </c>
      <c r="C6" s="23" t="s">
        <v>16</v>
      </c>
      <c r="D6" s="23" t="s">
        <v>94</v>
      </c>
      <c r="E6" s="26" t="s">
        <v>269</v>
      </c>
      <c r="F6" s="23">
        <f>'25.01发放'!N20</f>
        <v>9912</v>
      </c>
      <c r="G6" s="26"/>
    </row>
    <row r="7" s="20" customFormat="1" ht="25" customHeight="1" spans="1:7">
      <c r="A7" s="23" t="s">
        <v>8</v>
      </c>
      <c r="B7" s="23"/>
      <c r="C7" s="23"/>
      <c r="D7" s="23"/>
      <c r="E7" s="23"/>
      <c r="F7" s="25">
        <f>SUM(F4:F6)</f>
        <v>52970.4</v>
      </c>
      <c r="G7" s="23"/>
    </row>
    <row r="8" s="20" customFormat="1" ht="25" customHeight="1" spans="2:5">
      <c r="B8" s="20" t="s">
        <v>22</v>
      </c>
      <c r="E8" s="20" t="s">
        <v>23</v>
      </c>
    </row>
    <row r="9" s="20" customFormat="1" ht="25" customHeight="1" spans="2:5">
      <c r="B9" s="20" t="s">
        <v>24</v>
      </c>
      <c r="E9" s="20" t="s">
        <v>24</v>
      </c>
    </row>
    <row r="10" s="20" customFormat="1" ht="25" customHeight="1" spans="1:2">
      <c r="A10" s="20" t="s">
        <v>25</v>
      </c>
      <c r="B10" s="20" t="s">
        <v>26</v>
      </c>
    </row>
    <row r="11" s="20" customFormat="1" ht="25" customHeight="1" spans="1:2">
      <c r="A11" s="20" t="s">
        <v>27</v>
      </c>
      <c r="B11" s="20" t="s">
        <v>28</v>
      </c>
    </row>
    <row r="12" s="20" customFormat="1" ht="25" customHeight="1" spans="1:2">
      <c r="A12" s="20" t="s">
        <v>29</v>
      </c>
      <c r="B12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topLeftCell="A4" workbookViewId="0">
      <selection activeCell="A9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10.1333333333333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237</v>
      </c>
      <c r="E3" s="4"/>
      <c r="F3" s="4" t="s">
        <v>238</v>
      </c>
      <c r="G3" s="4"/>
      <c r="H3" s="4" t="s">
        <v>52</v>
      </c>
      <c r="I3" s="4"/>
      <c r="J3" s="4" t="s">
        <v>239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0.0072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649</v>
      </c>
      <c r="E6" s="4">
        <v>325</v>
      </c>
      <c r="F6" s="4">
        <v>30</v>
      </c>
      <c r="G6" s="4">
        <v>0</v>
      </c>
      <c r="H6" s="4">
        <v>0</v>
      </c>
      <c r="I6" s="4">
        <v>0</v>
      </c>
      <c r="J6" s="16">
        <v>29</v>
      </c>
      <c r="K6" s="16">
        <v>13</v>
      </c>
      <c r="L6" s="4">
        <v>0</v>
      </c>
      <c r="M6" s="4">
        <v>0</v>
      </c>
      <c r="N6" s="4">
        <f t="shared" ref="N6:N20" si="0">D6+F6+H6+J6+L6</f>
        <v>708</v>
      </c>
      <c r="O6" s="4">
        <f t="shared" ref="O6:O20" si="1">E6+G6+I6+K6+M6</f>
        <v>338</v>
      </c>
      <c r="P6" s="4">
        <f t="shared" ref="P6:P20" si="2">N6+O6</f>
        <v>1046</v>
      </c>
      <c r="Q6" s="4">
        <v>0</v>
      </c>
      <c r="R6" s="4">
        <f t="shared" ref="R6:R17" si="3">C6-O6</f>
        <v>2652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649</v>
      </c>
      <c r="E7" s="4">
        <v>325</v>
      </c>
      <c r="F7" s="4">
        <v>30</v>
      </c>
      <c r="G7" s="4">
        <v>0</v>
      </c>
      <c r="H7" s="4">
        <v>0</v>
      </c>
      <c r="I7" s="4">
        <v>0</v>
      </c>
      <c r="J7" s="16">
        <v>29</v>
      </c>
      <c r="K7" s="16">
        <v>13</v>
      </c>
      <c r="L7" s="4">
        <v>0</v>
      </c>
      <c r="M7" s="4">
        <v>0</v>
      </c>
      <c r="N7" s="4">
        <f t="shared" si="0"/>
        <v>708</v>
      </c>
      <c r="O7" s="4">
        <f t="shared" si="1"/>
        <v>338</v>
      </c>
      <c r="P7" s="4">
        <f t="shared" si="2"/>
        <v>1046</v>
      </c>
      <c r="Q7" s="4">
        <v>0</v>
      </c>
      <c r="R7" s="4">
        <f t="shared" si="3"/>
        <v>2652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649</v>
      </c>
      <c r="E8" s="4">
        <v>325</v>
      </c>
      <c r="F8" s="4">
        <v>30</v>
      </c>
      <c r="G8" s="4">
        <v>0</v>
      </c>
      <c r="H8" s="4">
        <v>0</v>
      </c>
      <c r="I8" s="4">
        <v>0</v>
      </c>
      <c r="J8" s="16">
        <v>29</v>
      </c>
      <c r="K8" s="16">
        <v>13</v>
      </c>
      <c r="L8" s="4">
        <v>0</v>
      </c>
      <c r="M8" s="4">
        <v>0</v>
      </c>
      <c r="N8" s="4">
        <f t="shared" si="0"/>
        <v>708</v>
      </c>
      <c r="O8" s="4">
        <f t="shared" si="1"/>
        <v>338</v>
      </c>
      <c r="P8" s="4">
        <f t="shared" si="2"/>
        <v>1046</v>
      </c>
      <c r="Q8" s="4">
        <v>0</v>
      </c>
      <c r="R8" s="4">
        <f t="shared" si="3"/>
        <v>2652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649</v>
      </c>
      <c r="E9" s="4">
        <v>325</v>
      </c>
      <c r="F9" s="4">
        <v>30</v>
      </c>
      <c r="G9" s="4">
        <v>0</v>
      </c>
      <c r="H9" s="4">
        <v>0</v>
      </c>
      <c r="I9" s="4">
        <v>0</v>
      </c>
      <c r="J9" s="16">
        <v>29</v>
      </c>
      <c r="K9" s="16">
        <v>13</v>
      </c>
      <c r="L9" s="4">
        <v>0</v>
      </c>
      <c r="M9" s="4">
        <v>0</v>
      </c>
      <c r="N9" s="4">
        <f t="shared" si="0"/>
        <v>708</v>
      </c>
      <c r="O9" s="4">
        <f t="shared" si="1"/>
        <v>338</v>
      </c>
      <c r="P9" s="4">
        <f t="shared" si="2"/>
        <v>1046</v>
      </c>
      <c r="Q9" s="4">
        <v>0</v>
      </c>
      <c r="R9" s="4">
        <f t="shared" si="3"/>
        <v>2652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649</v>
      </c>
      <c r="E10" s="4">
        <v>325</v>
      </c>
      <c r="F10" s="4">
        <v>30</v>
      </c>
      <c r="G10" s="4">
        <v>0</v>
      </c>
      <c r="H10" s="4">
        <v>0</v>
      </c>
      <c r="I10" s="4">
        <v>0</v>
      </c>
      <c r="J10" s="16">
        <v>29</v>
      </c>
      <c r="K10" s="16">
        <v>13</v>
      </c>
      <c r="L10" s="4">
        <v>0</v>
      </c>
      <c r="M10" s="4">
        <v>0</v>
      </c>
      <c r="N10" s="4">
        <f t="shared" si="0"/>
        <v>708</v>
      </c>
      <c r="O10" s="4">
        <f t="shared" si="1"/>
        <v>338</v>
      </c>
      <c r="P10" s="4">
        <f t="shared" si="2"/>
        <v>1046</v>
      </c>
      <c r="Q10" s="4">
        <v>0</v>
      </c>
      <c r="R10" s="4">
        <f t="shared" si="3"/>
        <v>2652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649</v>
      </c>
      <c r="E11" s="4">
        <v>325</v>
      </c>
      <c r="F11" s="4">
        <v>30</v>
      </c>
      <c r="G11" s="4">
        <v>0</v>
      </c>
      <c r="H11" s="4">
        <v>0</v>
      </c>
      <c r="I11" s="4">
        <v>0</v>
      </c>
      <c r="J11" s="16">
        <v>29</v>
      </c>
      <c r="K11" s="16">
        <v>13</v>
      </c>
      <c r="L11" s="4">
        <v>0</v>
      </c>
      <c r="M11" s="4">
        <v>0</v>
      </c>
      <c r="N11" s="4">
        <f t="shared" si="0"/>
        <v>708</v>
      </c>
      <c r="O11" s="4">
        <f t="shared" si="1"/>
        <v>338</v>
      </c>
      <c r="P11" s="4">
        <f t="shared" si="2"/>
        <v>1046</v>
      </c>
      <c r="Q11" s="4">
        <v>0</v>
      </c>
      <c r="R11" s="4">
        <f t="shared" si="3"/>
        <v>2652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649</v>
      </c>
      <c r="E12" s="4">
        <v>325</v>
      </c>
      <c r="F12" s="4">
        <v>30</v>
      </c>
      <c r="G12" s="4">
        <v>0</v>
      </c>
      <c r="H12" s="4">
        <v>0</v>
      </c>
      <c r="I12" s="4">
        <v>0</v>
      </c>
      <c r="J12" s="16">
        <v>29</v>
      </c>
      <c r="K12" s="16">
        <v>13</v>
      </c>
      <c r="L12" s="4">
        <v>0</v>
      </c>
      <c r="M12" s="4">
        <v>0</v>
      </c>
      <c r="N12" s="4">
        <f t="shared" si="0"/>
        <v>708</v>
      </c>
      <c r="O12" s="4">
        <f t="shared" si="1"/>
        <v>338</v>
      </c>
      <c r="P12" s="4">
        <f t="shared" si="2"/>
        <v>1046</v>
      </c>
      <c r="Q12" s="4">
        <v>0</v>
      </c>
      <c r="R12" s="4">
        <f t="shared" si="3"/>
        <v>2652</v>
      </c>
      <c r="S12" s="10"/>
      <c r="U12" t="s">
        <v>177</v>
      </c>
      <c r="X12" t="s">
        <v>178</v>
      </c>
    </row>
    <row r="13" ht="24" customHeight="1" spans="1:19">
      <c r="A13" s="4">
        <v>8</v>
      </c>
      <c r="B13" s="4" t="s">
        <v>110</v>
      </c>
      <c r="C13" s="9">
        <v>2990</v>
      </c>
      <c r="D13" s="4">
        <v>649</v>
      </c>
      <c r="E13" s="4">
        <v>325</v>
      </c>
      <c r="F13" s="4">
        <v>30</v>
      </c>
      <c r="G13" s="4">
        <v>0</v>
      </c>
      <c r="H13" s="4">
        <v>0</v>
      </c>
      <c r="I13" s="4">
        <v>0</v>
      </c>
      <c r="J13" s="16">
        <v>29</v>
      </c>
      <c r="K13" s="16">
        <v>13</v>
      </c>
      <c r="L13" s="4">
        <v>0</v>
      </c>
      <c r="M13" s="4">
        <v>0</v>
      </c>
      <c r="N13" s="4">
        <f t="shared" si="0"/>
        <v>708</v>
      </c>
      <c r="O13" s="4">
        <f t="shared" si="1"/>
        <v>338</v>
      </c>
      <c r="P13" s="4">
        <f t="shared" si="2"/>
        <v>1046</v>
      </c>
      <c r="Q13" s="4">
        <v>0</v>
      </c>
      <c r="R13" s="4">
        <f t="shared" si="3"/>
        <v>2652</v>
      </c>
      <c r="S13" s="10"/>
    </row>
    <row r="14" ht="24" customHeight="1" spans="1:19">
      <c r="A14" s="4">
        <v>9</v>
      </c>
      <c r="B14" s="4" t="s">
        <v>111</v>
      </c>
      <c r="C14" s="9">
        <v>2990</v>
      </c>
      <c r="D14" s="4">
        <v>649</v>
      </c>
      <c r="E14" s="4">
        <v>325</v>
      </c>
      <c r="F14" s="4">
        <v>30</v>
      </c>
      <c r="G14" s="4">
        <v>0</v>
      </c>
      <c r="H14" s="4">
        <v>0</v>
      </c>
      <c r="I14" s="4">
        <v>0</v>
      </c>
      <c r="J14" s="16">
        <v>29</v>
      </c>
      <c r="K14" s="16">
        <v>13</v>
      </c>
      <c r="L14" s="4">
        <v>0</v>
      </c>
      <c r="M14" s="4">
        <v>0</v>
      </c>
      <c r="N14" s="4">
        <f t="shared" si="0"/>
        <v>708</v>
      </c>
      <c r="O14" s="4">
        <f t="shared" si="1"/>
        <v>338</v>
      </c>
      <c r="P14" s="4">
        <f t="shared" si="2"/>
        <v>1046</v>
      </c>
      <c r="Q14" s="4">
        <v>0</v>
      </c>
      <c r="R14" s="4">
        <f t="shared" si="3"/>
        <v>2652</v>
      </c>
      <c r="S14" s="10"/>
    </row>
    <row r="15" ht="24" customHeight="1" spans="1:19">
      <c r="A15" s="4">
        <v>10</v>
      </c>
      <c r="B15" s="4" t="s">
        <v>112</v>
      </c>
      <c r="C15" s="9">
        <v>2990</v>
      </c>
      <c r="D15" s="4">
        <v>649</v>
      </c>
      <c r="E15" s="4">
        <v>325</v>
      </c>
      <c r="F15" s="4">
        <v>30</v>
      </c>
      <c r="G15" s="4">
        <v>0</v>
      </c>
      <c r="H15" s="4">
        <v>0</v>
      </c>
      <c r="I15" s="4">
        <v>0</v>
      </c>
      <c r="J15" s="16">
        <v>29</v>
      </c>
      <c r="K15" s="16">
        <v>13</v>
      </c>
      <c r="L15" s="4">
        <v>0</v>
      </c>
      <c r="M15" s="4">
        <v>0</v>
      </c>
      <c r="N15" s="4">
        <f t="shared" si="0"/>
        <v>708</v>
      </c>
      <c r="O15" s="4">
        <f t="shared" si="1"/>
        <v>338</v>
      </c>
      <c r="P15" s="4">
        <f t="shared" si="2"/>
        <v>1046</v>
      </c>
      <c r="Q15" s="4">
        <v>0</v>
      </c>
      <c r="R15" s="4">
        <f t="shared" si="3"/>
        <v>2652</v>
      </c>
      <c r="S15" s="10"/>
    </row>
    <row r="16" ht="24" customHeight="1" spans="1:19">
      <c r="A16" s="4">
        <v>11</v>
      </c>
      <c r="B16" s="4" t="s">
        <v>113</v>
      </c>
      <c r="C16" s="9">
        <v>2990</v>
      </c>
      <c r="D16" s="4">
        <v>649</v>
      </c>
      <c r="E16" s="4">
        <v>325</v>
      </c>
      <c r="F16" s="4">
        <v>30</v>
      </c>
      <c r="G16" s="4">
        <v>0</v>
      </c>
      <c r="H16" s="4">
        <v>0</v>
      </c>
      <c r="I16" s="4">
        <v>0</v>
      </c>
      <c r="J16" s="16">
        <v>29</v>
      </c>
      <c r="K16" s="16">
        <v>13</v>
      </c>
      <c r="L16" s="4">
        <v>0</v>
      </c>
      <c r="M16" s="4">
        <v>0</v>
      </c>
      <c r="N16" s="4">
        <f t="shared" si="0"/>
        <v>708</v>
      </c>
      <c r="O16" s="4">
        <f t="shared" si="1"/>
        <v>338</v>
      </c>
      <c r="P16" s="4">
        <f t="shared" si="2"/>
        <v>1046</v>
      </c>
      <c r="Q16" s="4">
        <v>0</v>
      </c>
      <c r="R16" s="4">
        <f t="shared" si="3"/>
        <v>2652</v>
      </c>
      <c r="S16" s="10"/>
    </row>
    <row r="17" ht="24" customHeight="1" spans="1:19">
      <c r="A17" s="4">
        <v>12</v>
      </c>
      <c r="B17" s="4" t="s">
        <v>141</v>
      </c>
      <c r="C17" s="9">
        <v>2990</v>
      </c>
      <c r="D17" s="4">
        <v>649</v>
      </c>
      <c r="E17" s="4">
        <v>325</v>
      </c>
      <c r="F17" s="4">
        <v>30</v>
      </c>
      <c r="G17" s="4">
        <v>0</v>
      </c>
      <c r="H17" s="4">
        <v>0</v>
      </c>
      <c r="I17" s="4">
        <v>0</v>
      </c>
      <c r="J17" s="16">
        <v>29</v>
      </c>
      <c r="K17" s="16">
        <v>13</v>
      </c>
      <c r="L17" s="4">
        <v>0</v>
      </c>
      <c r="M17" s="4">
        <v>0</v>
      </c>
      <c r="N17" s="4">
        <f t="shared" si="0"/>
        <v>708</v>
      </c>
      <c r="O17" s="4">
        <f t="shared" si="1"/>
        <v>338</v>
      </c>
      <c r="P17" s="4">
        <f t="shared" si="2"/>
        <v>1046</v>
      </c>
      <c r="Q17" s="4">
        <v>0</v>
      </c>
      <c r="R17" s="4">
        <f>C17-O17+Q17</f>
        <v>2652</v>
      </c>
      <c r="S17" s="19"/>
    </row>
    <row r="18" ht="24" customHeight="1" spans="1:19">
      <c r="A18" s="4">
        <v>13</v>
      </c>
      <c r="B18" s="4" t="s">
        <v>156</v>
      </c>
      <c r="C18" s="9">
        <v>2990</v>
      </c>
      <c r="D18" s="4">
        <v>649</v>
      </c>
      <c r="E18" s="4">
        <v>325</v>
      </c>
      <c r="F18" s="4">
        <v>30</v>
      </c>
      <c r="G18" s="4">
        <v>0</v>
      </c>
      <c r="H18" s="4">
        <v>0</v>
      </c>
      <c r="I18" s="4">
        <v>0</v>
      </c>
      <c r="J18" s="16">
        <v>29</v>
      </c>
      <c r="K18" s="16">
        <v>13</v>
      </c>
      <c r="L18" s="4">
        <v>0</v>
      </c>
      <c r="M18" s="4">
        <v>0</v>
      </c>
      <c r="N18" s="4">
        <f t="shared" si="0"/>
        <v>708</v>
      </c>
      <c r="O18" s="4">
        <f t="shared" si="1"/>
        <v>338</v>
      </c>
      <c r="P18" s="4">
        <f t="shared" si="2"/>
        <v>1046</v>
      </c>
      <c r="Q18" s="4">
        <v>0</v>
      </c>
      <c r="R18" s="4">
        <f>C18-O18+Q18</f>
        <v>2652</v>
      </c>
      <c r="S18" s="19"/>
    </row>
    <row r="19" ht="24" customHeight="1" spans="1:19">
      <c r="A19" s="4">
        <v>14</v>
      </c>
      <c r="B19" s="4" t="s">
        <v>229</v>
      </c>
      <c r="C19" s="9">
        <v>2990</v>
      </c>
      <c r="D19" s="4">
        <v>649</v>
      </c>
      <c r="E19" s="4">
        <v>325</v>
      </c>
      <c r="F19" s="4">
        <v>30</v>
      </c>
      <c r="G19" s="4">
        <v>0</v>
      </c>
      <c r="H19" s="4">
        <v>0</v>
      </c>
      <c r="I19" s="4">
        <v>0</v>
      </c>
      <c r="J19" s="16">
        <v>29</v>
      </c>
      <c r="K19" s="16">
        <v>13</v>
      </c>
      <c r="L19" s="4">
        <v>0</v>
      </c>
      <c r="M19" s="4">
        <v>0</v>
      </c>
      <c r="N19" s="4">
        <f t="shared" si="0"/>
        <v>708</v>
      </c>
      <c r="O19" s="4">
        <f t="shared" si="1"/>
        <v>338</v>
      </c>
      <c r="P19" s="4">
        <f t="shared" si="2"/>
        <v>1046</v>
      </c>
      <c r="Q19" s="4">
        <v>0</v>
      </c>
      <c r="R19" s="4">
        <f>C19-O19</f>
        <v>2652</v>
      </c>
      <c r="S19" s="10"/>
    </row>
    <row r="20" ht="24" customHeight="1" spans="1:19">
      <c r="A20" s="11"/>
      <c r="B20" s="10" t="s">
        <v>8</v>
      </c>
      <c r="C20" s="10">
        <f>SUM(C6:C19)</f>
        <v>41860</v>
      </c>
      <c r="D20" s="10">
        <f t="shared" ref="D20:R20" si="4">SUM(D6:D19)</f>
        <v>9086</v>
      </c>
      <c r="E20" s="10">
        <f t="shared" si="4"/>
        <v>4550</v>
      </c>
      <c r="F20" s="10">
        <f t="shared" si="4"/>
        <v>420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406</v>
      </c>
      <c r="K20" s="10">
        <f t="shared" si="4"/>
        <v>182</v>
      </c>
      <c r="L20" s="10">
        <f t="shared" si="4"/>
        <v>0</v>
      </c>
      <c r="M20" s="10">
        <f t="shared" si="4"/>
        <v>0</v>
      </c>
      <c r="N20" s="10">
        <f t="shared" si="4"/>
        <v>9912</v>
      </c>
      <c r="O20" s="10">
        <f t="shared" si="4"/>
        <v>4732</v>
      </c>
      <c r="P20" s="10">
        <f t="shared" si="4"/>
        <v>14644</v>
      </c>
      <c r="Q20" s="10">
        <f t="shared" si="4"/>
        <v>0</v>
      </c>
      <c r="R20" s="10">
        <f t="shared" si="4"/>
        <v>37128</v>
      </c>
      <c r="S20" s="10"/>
    </row>
    <row r="22" customFormat="1" ht="18.75" spans="8:11">
      <c r="H22" s="12"/>
      <c r="I22" s="1"/>
      <c r="J22" s="1"/>
      <c r="K22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354166666666667" right="0.156944444444444" top="0.472222222222222" bottom="0.511805555555556" header="0.5" footer="0.5"/>
  <pageSetup paperSize="9" orientation="landscape"/>
  <headerFooter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G10" sqref="G10"/>
    </sheetView>
  </sheetViews>
  <sheetFormatPr defaultColWidth="9" defaultRowHeight="13.5" outlineLevelCol="5"/>
  <cols>
    <col min="1" max="1" width="11.5" style="20" customWidth="1"/>
    <col min="2" max="2" width="22.125" style="20" customWidth="1"/>
    <col min="3" max="3" width="13.5" style="20" customWidth="1"/>
    <col min="4" max="4" width="29.75" style="20" customWidth="1"/>
    <col min="5" max="5" width="13.875" style="20" customWidth="1"/>
    <col min="6" max="6" width="23.625" style="20" customWidth="1"/>
    <col min="7" max="16384" width="9" style="20"/>
  </cols>
  <sheetData>
    <row r="1" s="20" customFormat="1" ht="35" customHeight="1" spans="1:6">
      <c r="A1" s="21" t="s">
        <v>0</v>
      </c>
      <c r="B1" s="21"/>
      <c r="C1" s="21"/>
      <c r="D1" s="21"/>
      <c r="E1" s="21"/>
      <c r="F1" s="21"/>
    </row>
    <row r="2" s="20" customFormat="1" ht="25" customHeight="1" spans="1:6">
      <c r="A2" s="22" t="s">
        <v>31</v>
      </c>
      <c r="B2" s="22"/>
      <c r="C2" s="22"/>
      <c r="D2" s="22"/>
      <c r="E2" s="22" t="s">
        <v>270</v>
      </c>
      <c r="F2" s="22"/>
    </row>
    <row r="3" s="20" customFormat="1" ht="25" customHeight="1" spans="1:6">
      <c r="A3" s="23" t="s">
        <v>3</v>
      </c>
      <c r="B3" s="23" t="s">
        <v>4</v>
      </c>
      <c r="C3" s="23" t="s">
        <v>5</v>
      </c>
      <c r="D3" s="23" t="s">
        <v>7</v>
      </c>
      <c r="E3" s="23" t="s">
        <v>8</v>
      </c>
      <c r="F3" s="23" t="s">
        <v>9</v>
      </c>
    </row>
    <row r="4" s="20" customFormat="1" ht="49" customHeight="1" spans="1:6">
      <c r="A4" s="23">
        <v>1</v>
      </c>
      <c r="B4" s="24">
        <v>2024.12</v>
      </c>
      <c r="C4" s="23" t="s">
        <v>192</v>
      </c>
      <c r="D4" s="23" t="s">
        <v>193</v>
      </c>
      <c r="E4" s="25">
        <v>11000</v>
      </c>
      <c r="F4" s="23" t="s">
        <v>194</v>
      </c>
    </row>
    <row r="5" s="20" customFormat="1" ht="25" customHeight="1" spans="1:6">
      <c r="A5" s="23" t="s">
        <v>8</v>
      </c>
      <c r="B5" s="23"/>
      <c r="C5" s="23"/>
      <c r="D5" s="23"/>
      <c r="E5" s="25">
        <f>SUM(E4:E4)</f>
        <v>11000</v>
      </c>
      <c r="F5" s="23"/>
    </row>
    <row r="6" s="20" customFormat="1" ht="25" customHeight="1" spans="2:4">
      <c r="B6" s="20" t="s">
        <v>22</v>
      </c>
      <c r="D6" s="20" t="s">
        <v>23</v>
      </c>
    </row>
    <row r="7" s="20" customFormat="1" ht="25" customHeight="1" spans="2:4">
      <c r="B7" s="20" t="s">
        <v>24</v>
      </c>
      <c r="D7" s="20" t="s">
        <v>24</v>
      </c>
    </row>
    <row r="8" s="20" customFormat="1" ht="25" customHeight="1" spans="1:2">
      <c r="A8" s="20" t="s">
        <v>25</v>
      </c>
      <c r="B8" s="20" t="s">
        <v>26</v>
      </c>
    </row>
    <row r="9" s="20" customFormat="1" ht="25" customHeight="1" spans="1:2">
      <c r="A9" s="20" t="s">
        <v>27</v>
      </c>
      <c r="B9" s="20" t="s">
        <v>28</v>
      </c>
    </row>
    <row r="10" s="20" customFormat="1" ht="25" customHeight="1" spans="1:2">
      <c r="A10" s="20" t="s">
        <v>29</v>
      </c>
      <c r="B10" s="58" t="s">
        <v>30</v>
      </c>
    </row>
  </sheetData>
  <mergeCells count="3">
    <mergeCell ref="A1:F1"/>
    <mergeCell ref="A2:C2"/>
    <mergeCell ref="E2:F2"/>
  </mergeCells>
  <pageMargins left="0.75" right="0.75" top="1" bottom="1" header="0.5" footer="0.5"/>
  <pageSetup paperSize="9" orientation="landscape"/>
  <headerFooter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8" sqref="I8"/>
    </sheetView>
  </sheetViews>
  <sheetFormatPr defaultColWidth="9" defaultRowHeight="13.5" outlineLevelCol="5"/>
  <cols>
    <col min="2" max="2" width="14.875" customWidth="1"/>
  </cols>
  <sheetData>
    <row r="1" ht="39" customHeight="1" spans="1:6">
      <c r="A1" s="27" t="s">
        <v>195</v>
      </c>
      <c r="B1" s="28"/>
      <c r="C1" s="28"/>
      <c r="D1" s="28"/>
      <c r="E1" s="28"/>
      <c r="F1" s="28"/>
    </row>
    <row r="2" ht="19.5" spans="1:6">
      <c r="A2" s="29" t="s">
        <v>196</v>
      </c>
      <c r="B2" s="29" t="s">
        <v>197</v>
      </c>
      <c r="C2" s="29" t="s">
        <v>198</v>
      </c>
      <c r="D2" s="29" t="s">
        <v>199</v>
      </c>
      <c r="E2" s="29" t="s">
        <v>200</v>
      </c>
      <c r="F2" s="29" t="s">
        <v>201</v>
      </c>
    </row>
    <row r="3" ht="19.5" spans="1:6">
      <c r="A3" s="30">
        <v>1</v>
      </c>
      <c r="B3" s="30" t="s">
        <v>202</v>
      </c>
      <c r="C3" s="30">
        <v>2300</v>
      </c>
      <c r="D3" s="30">
        <v>1</v>
      </c>
      <c r="E3" s="30">
        <v>2300</v>
      </c>
      <c r="F3" s="30" t="s">
        <v>203</v>
      </c>
    </row>
    <row r="4" ht="19.5" spans="1:6">
      <c r="A4" s="30">
        <v>2</v>
      </c>
      <c r="B4" s="30" t="s">
        <v>204</v>
      </c>
      <c r="C4" s="30">
        <v>1050</v>
      </c>
      <c r="D4" s="30">
        <v>1</v>
      </c>
      <c r="E4" s="30">
        <v>1050</v>
      </c>
      <c r="F4" s="30" t="s">
        <v>271</v>
      </c>
    </row>
    <row r="5" ht="19.5" spans="1:6">
      <c r="A5" s="30">
        <v>3</v>
      </c>
      <c r="B5" s="30" t="s">
        <v>206</v>
      </c>
      <c r="C5" s="30">
        <v>1050</v>
      </c>
      <c r="D5" s="30">
        <v>1</v>
      </c>
      <c r="E5" s="30">
        <v>1050</v>
      </c>
      <c r="F5" s="30" t="s">
        <v>272</v>
      </c>
    </row>
    <row r="6" ht="19.5" spans="1:6">
      <c r="A6" s="30">
        <v>4</v>
      </c>
      <c r="B6" s="30" t="s">
        <v>208</v>
      </c>
      <c r="C6" s="30">
        <v>800</v>
      </c>
      <c r="D6" s="30">
        <v>1</v>
      </c>
      <c r="E6" s="30">
        <v>800</v>
      </c>
      <c r="F6" s="30" t="s">
        <v>209</v>
      </c>
    </row>
    <row r="7" ht="19.5" spans="1:6">
      <c r="A7" s="30">
        <v>5</v>
      </c>
      <c r="B7" s="30" t="s">
        <v>210</v>
      </c>
      <c r="C7" s="30">
        <v>4000</v>
      </c>
      <c r="D7" s="30">
        <v>1</v>
      </c>
      <c r="E7" s="30">
        <v>4000</v>
      </c>
      <c r="F7" s="30"/>
    </row>
    <row r="8" ht="38.25" spans="1:6">
      <c r="A8" s="30">
        <v>6</v>
      </c>
      <c r="B8" s="30" t="s">
        <v>211</v>
      </c>
      <c r="C8" s="30">
        <v>200</v>
      </c>
      <c r="D8" s="30">
        <v>2</v>
      </c>
      <c r="E8" s="30">
        <v>400</v>
      </c>
      <c r="F8" s="30" t="s">
        <v>212</v>
      </c>
    </row>
    <row r="9" ht="38.25" spans="1:6">
      <c r="A9" s="30">
        <v>7</v>
      </c>
      <c r="B9" s="30" t="s">
        <v>213</v>
      </c>
      <c r="C9" s="30">
        <v>400</v>
      </c>
      <c r="D9" s="30">
        <v>1</v>
      </c>
      <c r="E9" s="30">
        <v>400</v>
      </c>
      <c r="F9" s="30" t="s">
        <v>214</v>
      </c>
    </row>
    <row r="10" ht="38.25" spans="1:6">
      <c r="A10" s="30" t="s">
        <v>215</v>
      </c>
      <c r="B10" s="30"/>
      <c r="C10" s="30"/>
      <c r="D10" s="30"/>
      <c r="E10" s="30">
        <v>10000</v>
      </c>
      <c r="F10" s="30"/>
    </row>
    <row r="11" ht="38.25" spans="1:6">
      <c r="A11" s="30"/>
      <c r="B11" s="30" t="s">
        <v>216</v>
      </c>
      <c r="C11" s="30"/>
      <c r="D11" s="30"/>
      <c r="E11" s="30">
        <v>1000</v>
      </c>
      <c r="F11" s="30" t="s">
        <v>217</v>
      </c>
    </row>
    <row r="12" ht="21" spans="1:6">
      <c r="A12" s="30" t="s">
        <v>218</v>
      </c>
      <c r="B12" s="30"/>
      <c r="C12" s="30"/>
      <c r="D12" s="30"/>
      <c r="E12" s="31">
        <v>11000</v>
      </c>
      <c r="F12" s="32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$A1:$XFD1048576"/>
    </sheetView>
  </sheetViews>
  <sheetFormatPr defaultColWidth="9" defaultRowHeight="13.5" outlineLevelCol="6"/>
  <cols>
    <col min="1" max="1" width="11.5" style="20" customWidth="1"/>
    <col min="2" max="2" width="22.125" style="20" customWidth="1"/>
    <col min="3" max="3" width="13.5" style="20" customWidth="1"/>
    <col min="4" max="4" width="10.875" style="20" customWidth="1"/>
    <col min="5" max="5" width="29.75" style="20" customWidth="1"/>
    <col min="6" max="6" width="13.875" style="20" customWidth="1"/>
    <col min="7" max="7" width="23.625" style="20" customWidth="1"/>
    <col min="8" max="16384" width="9" style="20"/>
  </cols>
  <sheetData>
    <row r="1" s="20" customFormat="1" ht="35" customHeight="1" spans="1:7">
      <c r="A1" s="21" t="s">
        <v>0</v>
      </c>
      <c r="B1" s="21"/>
      <c r="C1" s="21"/>
      <c r="D1" s="21"/>
      <c r="E1" s="21"/>
      <c r="F1" s="21"/>
      <c r="G1" s="21"/>
    </row>
    <row r="2" s="20" customFormat="1" ht="25" customHeight="1" spans="1:7">
      <c r="A2" s="22" t="s">
        <v>31</v>
      </c>
      <c r="B2" s="22"/>
      <c r="C2" s="22"/>
      <c r="D2" s="22"/>
      <c r="E2" s="22"/>
      <c r="F2" s="22" t="s">
        <v>273</v>
      </c>
      <c r="G2" s="22"/>
    </row>
    <row r="3" s="20" customFormat="1" ht="25" customHeight="1" spans="1:7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</row>
    <row r="4" s="20" customFormat="1" ht="25" customHeight="1" spans="1:7">
      <c r="A4" s="23">
        <v>1</v>
      </c>
      <c r="B4" s="24">
        <v>2025.02</v>
      </c>
      <c r="C4" s="23" t="s">
        <v>14</v>
      </c>
      <c r="D4" s="23" t="s">
        <v>161</v>
      </c>
      <c r="E4" s="23" t="s">
        <v>274</v>
      </c>
      <c r="F4" s="25">
        <f>80*16*1.07</f>
        <v>1369.6</v>
      </c>
      <c r="G4" s="23" t="s">
        <v>35</v>
      </c>
    </row>
    <row r="5" s="20" customFormat="1" ht="25" customHeight="1" spans="1:7">
      <c r="A5" s="23">
        <v>2</v>
      </c>
      <c r="B5" s="24">
        <v>2025.02</v>
      </c>
      <c r="C5" s="23" t="s">
        <v>11</v>
      </c>
      <c r="D5" s="23" t="s">
        <v>161</v>
      </c>
      <c r="E5" s="23" t="s">
        <v>275</v>
      </c>
      <c r="F5" s="23">
        <f>'25.2发放'!C22</f>
        <v>47840</v>
      </c>
      <c r="G5" s="23"/>
    </row>
    <row r="6" s="20" customFormat="1" ht="25" customHeight="1" spans="1:7">
      <c r="A6" s="23">
        <v>3</v>
      </c>
      <c r="B6" s="24">
        <v>2025.02</v>
      </c>
      <c r="C6" s="23" t="s">
        <v>16</v>
      </c>
      <c r="D6" s="23" t="s">
        <v>161</v>
      </c>
      <c r="E6" s="26" t="s">
        <v>276</v>
      </c>
      <c r="F6" s="23">
        <f>'25.2发放'!N22</f>
        <v>11952</v>
      </c>
      <c r="G6" s="26"/>
    </row>
    <row r="7" s="20" customFormat="1" ht="25" customHeight="1" spans="1:7">
      <c r="A7" s="23">
        <v>4</v>
      </c>
      <c r="B7" s="24">
        <v>2025.01</v>
      </c>
      <c r="C7" s="23" t="s">
        <v>277</v>
      </c>
      <c r="D7" s="23" t="s">
        <v>94</v>
      </c>
      <c r="E7" s="26" t="s">
        <v>278</v>
      </c>
      <c r="F7" s="23">
        <f>(747-708)*14</f>
        <v>546</v>
      </c>
      <c r="G7" s="26"/>
    </row>
    <row r="8" s="20" customFormat="1" ht="25" customHeight="1" spans="1:7">
      <c r="A8" s="23" t="s">
        <v>8</v>
      </c>
      <c r="B8" s="23"/>
      <c r="C8" s="23"/>
      <c r="D8" s="23"/>
      <c r="E8" s="23"/>
      <c r="F8" s="25">
        <f>SUM(F4:F7)</f>
        <v>61707.6</v>
      </c>
      <c r="G8" s="23"/>
    </row>
    <row r="9" s="20" customFormat="1" ht="25" customHeight="1" spans="2:5">
      <c r="B9" s="20" t="s">
        <v>22</v>
      </c>
      <c r="E9" s="20" t="s">
        <v>23</v>
      </c>
    </row>
    <row r="10" s="20" customFormat="1" ht="25" customHeight="1" spans="2:5">
      <c r="B10" s="20" t="s">
        <v>24</v>
      </c>
      <c r="E10" s="20" t="s">
        <v>24</v>
      </c>
    </row>
    <row r="11" s="20" customFormat="1" ht="25" customHeight="1" spans="1:2">
      <c r="A11" s="20" t="s">
        <v>25</v>
      </c>
      <c r="B11" s="20" t="s">
        <v>26</v>
      </c>
    </row>
    <row r="12" s="20" customFormat="1" ht="25" customHeight="1" spans="1:2">
      <c r="A12" s="20" t="s">
        <v>27</v>
      </c>
      <c r="B12" s="20" t="s">
        <v>28</v>
      </c>
    </row>
    <row r="13" s="20" customFormat="1" ht="25" customHeight="1" spans="1:2">
      <c r="A13" s="20" t="s">
        <v>29</v>
      </c>
      <c r="B13" s="58" t="s">
        <v>30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orientation="landscape"/>
  <headerFooter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opLeftCell="A7" workbookViewId="0">
      <selection activeCell="A7" sqref="$A1:$XFD1048576"/>
    </sheetView>
  </sheetViews>
  <sheetFormatPr defaultColWidth="9" defaultRowHeight="13.5"/>
  <cols>
    <col min="1" max="1" width="5.625" customWidth="1"/>
    <col min="2" max="2" width="9.125" customWidth="1"/>
    <col min="3" max="3" width="6.86666666666667" customWidth="1"/>
    <col min="4" max="4" width="8.01666666666667" customWidth="1"/>
    <col min="5" max="5" width="7.5" customWidth="1"/>
    <col min="6" max="6" width="7.125" customWidth="1"/>
    <col min="7" max="7" width="6.25" customWidth="1"/>
    <col min="8" max="8" width="7.03333333333333" customWidth="1"/>
    <col min="9" max="9" width="7.35833333333333" customWidth="1"/>
    <col min="10" max="10" width="7.25" customWidth="1"/>
    <col min="12" max="12" width="7.2" customWidth="1"/>
    <col min="13" max="13" width="7.69166666666667" customWidth="1"/>
    <col min="15" max="15" width="7.875" customWidth="1"/>
    <col min="16" max="17" width="7.75" customWidth="1"/>
    <col min="18" max="18" width="10.1333333333333" customWidth="1"/>
    <col min="19" max="19" width="5.78333333333333" customWidth="1"/>
  </cols>
  <sheetData>
    <row r="1" s="1" customFormat="1" ht="25" customHeight="1" spans="2:19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2:19">
      <c r="B2" s="3" t="s">
        <v>47</v>
      </c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5" customHeight="1" spans="1:19">
      <c r="A3" s="4" t="s">
        <v>3</v>
      </c>
      <c r="B3" s="4" t="s">
        <v>48</v>
      </c>
      <c r="C3" s="5" t="s">
        <v>49</v>
      </c>
      <c r="D3" s="4" t="s">
        <v>279</v>
      </c>
      <c r="E3" s="4"/>
      <c r="F3" s="4" t="s">
        <v>280</v>
      </c>
      <c r="G3" s="4"/>
      <c r="H3" s="4" t="s">
        <v>52</v>
      </c>
      <c r="I3" s="4"/>
      <c r="J3" s="4" t="s">
        <v>281</v>
      </c>
      <c r="K3" s="4"/>
      <c r="L3" s="14" t="s">
        <v>54</v>
      </c>
      <c r="M3" s="15"/>
      <c r="N3" s="5" t="s">
        <v>55</v>
      </c>
      <c r="O3" s="5" t="s">
        <v>56</v>
      </c>
      <c r="P3" s="5" t="s">
        <v>57</v>
      </c>
      <c r="Q3" s="5"/>
      <c r="R3" s="5" t="s">
        <v>58</v>
      </c>
      <c r="S3" s="5" t="s">
        <v>9</v>
      </c>
    </row>
    <row r="4" s="1" customFormat="1" ht="25" customHeight="1" spans="1:19">
      <c r="A4" s="4"/>
      <c r="B4" s="4"/>
      <c r="C4" s="5"/>
      <c r="D4" s="4" t="s">
        <v>59</v>
      </c>
      <c r="E4" s="4" t="s">
        <v>60</v>
      </c>
      <c r="F4" s="4" t="s">
        <v>59</v>
      </c>
      <c r="G4" s="4" t="s">
        <v>60</v>
      </c>
      <c r="H4" s="4" t="s">
        <v>59</v>
      </c>
      <c r="I4" s="4" t="s">
        <v>60</v>
      </c>
      <c r="J4" s="4" t="s">
        <v>59</v>
      </c>
      <c r="K4" s="4" t="s">
        <v>60</v>
      </c>
      <c r="L4" s="15" t="s">
        <v>59</v>
      </c>
      <c r="M4" s="4" t="s">
        <v>60</v>
      </c>
      <c r="N4" s="5"/>
      <c r="O4" s="5"/>
      <c r="P4" s="5"/>
      <c r="Q4" s="17" t="s">
        <v>227</v>
      </c>
      <c r="R4" s="5"/>
      <c r="S4" s="5"/>
    </row>
    <row r="5" s="1" customFormat="1" ht="25" customHeight="1" spans="1:19">
      <c r="A5" s="4"/>
      <c r="B5" s="4"/>
      <c r="C5" s="5"/>
      <c r="D5" s="6">
        <v>0.16</v>
      </c>
      <c r="E5" s="6">
        <v>0.08</v>
      </c>
      <c r="F5" s="7">
        <v>0.006</v>
      </c>
      <c r="G5" s="4">
        <v>0</v>
      </c>
      <c r="H5" s="8">
        <v>0.067</v>
      </c>
      <c r="I5" s="6">
        <v>0.02</v>
      </c>
      <c r="J5" s="7">
        <v>0.007</v>
      </c>
      <c r="K5" s="7">
        <v>0.003</v>
      </c>
      <c r="L5" s="7">
        <v>0.5</v>
      </c>
      <c r="M5" s="7">
        <v>0.5</v>
      </c>
      <c r="N5" s="5"/>
      <c r="O5" s="5"/>
      <c r="P5" s="5"/>
      <c r="Q5" s="18"/>
      <c r="R5" s="5"/>
      <c r="S5" s="5"/>
    </row>
    <row r="6" s="1" customFormat="1" ht="24" customHeight="1" spans="1:19">
      <c r="A6" s="4">
        <v>1</v>
      </c>
      <c r="B6" s="4" t="s">
        <v>100</v>
      </c>
      <c r="C6" s="9">
        <v>2990</v>
      </c>
      <c r="D6" s="4">
        <v>690</v>
      </c>
      <c r="E6" s="4">
        <v>345</v>
      </c>
      <c r="F6" s="4">
        <v>26</v>
      </c>
      <c r="G6" s="4">
        <v>0</v>
      </c>
      <c r="H6" s="4">
        <v>0</v>
      </c>
      <c r="I6" s="4">
        <v>0</v>
      </c>
      <c r="J6" s="16">
        <v>31</v>
      </c>
      <c r="K6" s="16">
        <v>13</v>
      </c>
      <c r="L6" s="4">
        <v>0</v>
      </c>
      <c r="M6" s="4">
        <v>0</v>
      </c>
      <c r="N6" s="4">
        <f t="shared" ref="N6:N21" si="0">D6+F6+H6+J6+L6</f>
        <v>747</v>
      </c>
      <c r="O6" s="4">
        <f t="shared" ref="O6:O21" si="1">E6+G6+I6+K6+M6</f>
        <v>358</v>
      </c>
      <c r="P6" s="4">
        <f t="shared" ref="P6:P21" si="2">N6+O6</f>
        <v>1105</v>
      </c>
      <c r="Q6" s="4">
        <v>0</v>
      </c>
      <c r="R6" s="4">
        <f t="shared" ref="R6:R16" si="3">C6-O6</f>
        <v>2632</v>
      </c>
      <c r="S6" s="4"/>
    </row>
    <row r="7" ht="24" customHeight="1" spans="1:19">
      <c r="A7" s="10">
        <v>2</v>
      </c>
      <c r="B7" s="4" t="s">
        <v>101</v>
      </c>
      <c r="C7" s="9">
        <v>2990</v>
      </c>
      <c r="D7" s="4">
        <v>690</v>
      </c>
      <c r="E7" s="4">
        <v>345</v>
      </c>
      <c r="F7" s="4">
        <v>26</v>
      </c>
      <c r="G7" s="4">
        <v>0</v>
      </c>
      <c r="H7" s="4">
        <v>0</v>
      </c>
      <c r="I7" s="4">
        <v>0</v>
      </c>
      <c r="J7" s="16">
        <v>31</v>
      </c>
      <c r="K7" s="16">
        <v>13</v>
      </c>
      <c r="L7" s="4">
        <v>0</v>
      </c>
      <c r="M7" s="4">
        <v>0</v>
      </c>
      <c r="N7" s="4">
        <f t="shared" si="0"/>
        <v>747</v>
      </c>
      <c r="O7" s="4">
        <f t="shared" si="1"/>
        <v>358</v>
      </c>
      <c r="P7" s="4">
        <f t="shared" si="2"/>
        <v>1105</v>
      </c>
      <c r="Q7" s="4">
        <v>0</v>
      </c>
      <c r="R7" s="4">
        <f t="shared" si="3"/>
        <v>2632</v>
      </c>
      <c r="S7" s="10"/>
    </row>
    <row r="8" customFormat="1" ht="24" customHeight="1" spans="1:19">
      <c r="A8" s="4">
        <v>3</v>
      </c>
      <c r="B8" s="4" t="s">
        <v>103</v>
      </c>
      <c r="C8" s="9">
        <v>2990</v>
      </c>
      <c r="D8" s="4">
        <v>690</v>
      </c>
      <c r="E8" s="4">
        <v>345</v>
      </c>
      <c r="F8" s="4">
        <v>26</v>
      </c>
      <c r="G8" s="4">
        <v>0</v>
      </c>
      <c r="H8" s="4">
        <v>0</v>
      </c>
      <c r="I8" s="4">
        <v>0</v>
      </c>
      <c r="J8" s="16">
        <v>31</v>
      </c>
      <c r="K8" s="16">
        <v>13</v>
      </c>
      <c r="L8" s="4">
        <v>0</v>
      </c>
      <c r="M8" s="4">
        <v>0</v>
      </c>
      <c r="N8" s="4">
        <f t="shared" si="0"/>
        <v>747</v>
      </c>
      <c r="O8" s="4">
        <f t="shared" si="1"/>
        <v>358</v>
      </c>
      <c r="P8" s="4">
        <f t="shared" si="2"/>
        <v>1105</v>
      </c>
      <c r="Q8" s="4">
        <v>0</v>
      </c>
      <c r="R8" s="4">
        <f t="shared" si="3"/>
        <v>2632</v>
      </c>
      <c r="S8" s="10"/>
    </row>
    <row r="9" customFormat="1" ht="24" customHeight="1" spans="1:21">
      <c r="A9" s="4">
        <v>4</v>
      </c>
      <c r="B9" s="4" t="s">
        <v>104</v>
      </c>
      <c r="C9" s="9">
        <v>2990</v>
      </c>
      <c r="D9" s="4">
        <v>690</v>
      </c>
      <c r="E9" s="4">
        <v>345</v>
      </c>
      <c r="F9" s="4">
        <v>26</v>
      </c>
      <c r="G9" s="4">
        <v>0</v>
      </c>
      <c r="H9" s="4">
        <v>0</v>
      </c>
      <c r="I9" s="4">
        <v>0</v>
      </c>
      <c r="J9" s="16">
        <v>31</v>
      </c>
      <c r="K9" s="16">
        <v>13</v>
      </c>
      <c r="L9" s="4">
        <v>0</v>
      </c>
      <c r="M9" s="4">
        <v>0</v>
      </c>
      <c r="N9" s="4">
        <f t="shared" si="0"/>
        <v>747</v>
      </c>
      <c r="O9" s="4">
        <f t="shared" si="1"/>
        <v>358</v>
      </c>
      <c r="P9" s="4">
        <f t="shared" si="2"/>
        <v>1105</v>
      </c>
      <c r="Q9" s="4">
        <v>0</v>
      </c>
      <c r="R9" s="4">
        <f t="shared" si="3"/>
        <v>2632</v>
      </c>
      <c r="S9" s="10"/>
      <c r="U9" t="s">
        <v>176</v>
      </c>
    </row>
    <row r="10" ht="24" customHeight="1" spans="1:19">
      <c r="A10" s="10">
        <v>5</v>
      </c>
      <c r="B10" s="4" t="s">
        <v>105</v>
      </c>
      <c r="C10" s="9">
        <v>2990</v>
      </c>
      <c r="D10" s="4">
        <v>690</v>
      </c>
      <c r="E10" s="4">
        <v>345</v>
      </c>
      <c r="F10" s="4">
        <v>26</v>
      </c>
      <c r="G10" s="4">
        <v>0</v>
      </c>
      <c r="H10" s="4">
        <v>0</v>
      </c>
      <c r="I10" s="4">
        <v>0</v>
      </c>
      <c r="J10" s="16">
        <v>31</v>
      </c>
      <c r="K10" s="16">
        <v>13</v>
      </c>
      <c r="L10" s="4">
        <v>0</v>
      </c>
      <c r="M10" s="4">
        <v>0</v>
      </c>
      <c r="N10" s="4">
        <f t="shared" si="0"/>
        <v>747</v>
      </c>
      <c r="O10" s="4">
        <f t="shared" si="1"/>
        <v>358</v>
      </c>
      <c r="P10" s="4">
        <f t="shared" si="2"/>
        <v>1105</v>
      </c>
      <c r="Q10" s="4">
        <v>0</v>
      </c>
      <c r="R10" s="4">
        <f t="shared" si="3"/>
        <v>2632</v>
      </c>
      <c r="S10" s="10"/>
    </row>
    <row r="11" ht="24" customHeight="1" spans="1:19">
      <c r="A11" s="4">
        <v>6</v>
      </c>
      <c r="B11" s="4" t="s">
        <v>106</v>
      </c>
      <c r="C11" s="9">
        <v>2990</v>
      </c>
      <c r="D11" s="4">
        <v>690</v>
      </c>
      <c r="E11" s="4">
        <v>345</v>
      </c>
      <c r="F11" s="4">
        <v>26</v>
      </c>
      <c r="G11" s="4">
        <v>0</v>
      </c>
      <c r="H11" s="4">
        <v>0</v>
      </c>
      <c r="I11" s="4">
        <v>0</v>
      </c>
      <c r="J11" s="16">
        <v>31</v>
      </c>
      <c r="K11" s="16">
        <v>13</v>
      </c>
      <c r="L11" s="4">
        <v>0</v>
      </c>
      <c r="M11" s="4">
        <v>0</v>
      </c>
      <c r="N11" s="4">
        <f t="shared" si="0"/>
        <v>747</v>
      </c>
      <c r="O11" s="4">
        <f t="shared" si="1"/>
        <v>358</v>
      </c>
      <c r="P11" s="4">
        <f t="shared" si="2"/>
        <v>1105</v>
      </c>
      <c r="Q11" s="4">
        <v>0</v>
      </c>
      <c r="R11" s="4">
        <f t="shared" si="3"/>
        <v>2632</v>
      </c>
      <c r="S11" s="10"/>
    </row>
    <row r="12" ht="24" customHeight="1" spans="1:24">
      <c r="A12" s="4">
        <v>7</v>
      </c>
      <c r="B12" s="4" t="s">
        <v>107</v>
      </c>
      <c r="C12" s="9">
        <v>2990</v>
      </c>
      <c r="D12" s="4">
        <v>690</v>
      </c>
      <c r="E12" s="4">
        <v>345</v>
      </c>
      <c r="F12" s="4">
        <v>26</v>
      </c>
      <c r="G12" s="4">
        <v>0</v>
      </c>
      <c r="H12" s="4">
        <v>0</v>
      </c>
      <c r="I12" s="4">
        <v>0</v>
      </c>
      <c r="J12" s="16">
        <v>31</v>
      </c>
      <c r="K12" s="16">
        <v>13</v>
      </c>
      <c r="L12" s="4">
        <v>0</v>
      </c>
      <c r="M12" s="4">
        <v>0</v>
      </c>
      <c r="N12" s="4">
        <f t="shared" si="0"/>
        <v>747</v>
      </c>
      <c r="O12" s="4">
        <f t="shared" si="1"/>
        <v>358</v>
      </c>
      <c r="P12" s="4">
        <f t="shared" si="2"/>
        <v>1105</v>
      </c>
      <c r="Q12" s="4">
        <v>0</v>
      </c>
      <c r="R12" s="4">
        <f t="shared" si="3"/>
        <v>2632</v>
      </c>
      <c r="S12" s="10"/>
      <c r="U12" t="s">
        <v>177</v>
      </c>
      <c r="X12" t="s">
        <v>178</v>
      </c>
    </row>
    <row r="13" ht="24" customHeight="1" spans="1:19">
      <c r="A13" s="4">
        <v>8</v>
      </c>
      <c r="B13" s="4" t="s">
        <v>110</v>
      </c>
      <c r="C13" s="9">
        <v>2990</v>
      </c>
      <c r="D13" s="4">
        <v>690</v>
      </c>
      <c r="E13" s="4">
        <v>345</v>
      </c>
      <c r="F13" s="4">
        <v>26</v>
      </c>
      <c r="G13" s="4">
        <v>0</v>
      </c>
      <c r="H13" s="4">
        <v>0</v>
      </c>
      <c r="I13" s="4">
        <v>0</v>
      </c>
      <c r="J13" s="16">
        <v>31</v>
      </c>
      <c r="K13" s="16">
        <v>13</v>
      </c>
      <c r="L13" s="4">
        <v>0</v>
      </c>
      <c r="M13" s="4">
        <v>0</v>
      </c>
      <c r="N13" s="4">
        <f t="shared" si="0"/>
        <v>747</v>
      </c>
      <c r="O13" s="4">
        <f t="shared" si="1"/>
        <v>358</v>
      </c>
      <c r="P13" s="4">
        <f t="shared" si="2"/>
        <v>1105</v>
      </c>
      <c r="Q13" s="4">
        <v>0</v>
      </c>
      <c r="R13" s="4">
        <f t="shared" si="3"/>
        <v>2632</v>
      </c>
      <c r="S13" s="10"/>
    </row>
    <row r="14" ht="24" customHeight="1" spans="1:19">
      <c r="A14" s="4">
        <v>9</v>
      </c>
      <c r="B14" s="4" t="s">
        <v>111</v>
      </c>
      <c r="C14" s="9">
        <v>2990</v>
      </c>
      <c r="D14" s="4">
        <v>690</v>
      </c>
      <c r="E14" s="4">
        <v>345</v>
      </c>
      <c r="F14" s="4">
        <v>26</v>
      </c>
      <c r="G14" s="4">
        <v>0</v>
      </c>
      <c r="H14" s="4">
        <v>0</v>
      </c>
      <c r="I14" s="4">
        <v>0</v>
      </c>
      <c r="J14" s="16">
        <v>31</v>
      </c>
      <c r="K14" s="16">
        <v>13</v>
      </c>
      <c r="L14" s="4">
        <v>0</v>
      </c>
      <c r="M14" s="4">
        <v>0</v>
      </c>
      <c r="N14" s="4">
        <f t="shared" si="0"/>
        <v>747</v>
      </c>
      <c r="O14" s="4">
        <f t="shared" si="1"/>
        <v>358</v>
      </c>
      <c r="P14" s="4">
        <f t="shared" si="2"/>
        <v>1105</v>
      </c>
      <c r="Q14" s="4">
        <v>0</v>
      </c>
      <c r="R14" s="4">
        <f t="shared" si="3"/>
        <v>2632</v>
      </c>
      <c r="S14" s="10"/>
    </row>
    <row r="15" ht="24" customHeight="1" spans="1:19">
      <c r="A15" s="4">
        <v>10</v>
      </c>
      <c r="B15" s="4" t="s">
        <v>112</v>
      </c>
      <c r="C15" s="9">
        <v>2990</v>
      </c>
      <c r="D15" s="4">
        <v>690</v>
      </c>
      <c r="E15" s="4">
        <v>345</v>
      </c>
      <c r="F15" s="4">
        <v>26</v>
      </c>
      <c r="G15" s="4">
        <v>0</v>
      </c>
      <c r="H15" s="4">
        <v>0</v>
      </c>
      <c r="I15" s="4">
        <v>0</v>
      </c>
      <c r="J15" s="16">
        <v>31</v>
      </c>
      <c r="K15" s="16">
        <v>13</v>
      </c>
      <c r="L15" s="4">
        <v>0</v>
      </c>
      <c r="M15" s="4">
        <v>0</v>
      </c>
      <c r="N15" s="4">
        <f t="shared" si="0"/>
        <v>747</v>
      </c>
      <c r="O15" s="4">
        <f t="shared" si="1"/>
        <v>358</v>
      </c>
      <c r="P15" s="4">
        <f t="shared" si="2"/>
        <v>1105</v>
      </c>
      <c r="Q15" s="4">
        <v>0</v>
      </c>
      <c r="R15" s="4">
        <f t="shared" si="3"/>
        <v>2632</v>
      </c>
      <c r="S15" s="10"/>
    </row>
    <row r="16" ht="24" customHeight="1" spans="1:19">
      <c r="A16" s="4">
        <v>11</v>
      </c>
      <c r="B16" s="4" t="s">
        <v>113</v>
      </c>
      <c r="C16" s="9">
        <v>2990</v>
      </c>
      <c r="D16" s="4">
        <v>690</v>
      </c>
      <c r="E16" s="4">
        <v>345</v>
      </c>
      <c r="F16" s="4">
        <v>26</v>
      </c>
      <c r="G16" s="4">
        <v>0</v>
      </c>
      <c r="H16" s="4">
        <v>0</v>
      </c>
      <c r="I16" s="4">
        <v>0</v>
      </c>
      <c r="J16" s="16">
        <v>31</v>
      </c>
      <c r="K16" s="16">
        <v>13</v>
      </c>
      <c r="L16" s="4">
        <v>0</v>
      </c>
      <c r="M16" s="4">
        <v>0</v>
      </c>
      <c r="N16" s="4">
        <f t="shared" si="0"/>
        <v>747</v>
      </c>
      <c r="O16" s="4">
        <f t="shared" si="1"/>
        <v>358</v>
      </c>
      <c r="P16" s="4">
        <f t="shared" si="2"/>
        <v>1105</v>
      </c>
      <c r="Q16" s="4">
        <v>0</v>
      </c>
      <c r="R16" s="4">
        <f t="shared" si="3"/>
        <v>2632</v>
      </c>
      <c r="S16" s="10"/>
    </row>
    <row r="17" ht="24" customHeight="1" spans="1:19">
      <c r="A17" s="4">
        <v>12</v>
      </c>
      <c r="B17" s="4" t="s">
        <v>141</v>
      </c>
      <c r="C17" s="9">
        <v>2990</v>
      </c>
      <c r="D17" s="4">
        <v>690</v>
      </c>
      <c r="E17" s="4">
        <v>345</v>
      </c>
      <c r="F17" s="4">
        <v>26</v>
      </c>
      <c r="G17" s="4">
        <v>0</v>
      </c>
      <c r="H17" s="4">
        <v>0</v>
      </c>
      <c r="I17" s="4">
        <v>0</v>
      </c>
      <c r="J17" s="16">
        <v>31</v>
      </c>
      <c r="K17" s="16">
        <v>13</v>
      </c>
      <c r="L17" s="4">
        <v>0</v>
      </c>
      <c r="M17" s="4">
        <v>0</v>
      </c>
      <c r="N17" s="4">
        <f t="shared" si="0"/>
        <v>747</v>
      </c>
      <c r="O17" s="4">
        <f t="shared" si="1"/>
        <v>358</v>
      </c>
      <c r="P17" s="4">
        <f t="shared" si="2"/>
        <v>1105</v>
      </c>
      <c r="Q17" s="4">
        <v>0</v>
      </c>
      <c r="R17" s="4">
        <f>C17-O17+Q17</f>
        <v>2632</v>
      </c>
      <c r="S17" s="19"/>
    </row>
    <row r="18" ht="24" customHeight="1" spans="1:19">
      <c r="A18" s="4">
        <v>13</v>
      </c>
      <c r="B18" s="4" t="s">
        <v>156</v>
      </c>
      <c r="C18" s="9">
        <v>2990</v>
      </c>
      <c r="D18" s="4">
        <v>690</v>
      </c>
      <c r="E18" s="4">
        <v>345</v>
      </c>
      <c r="F18" s="4">
        <v>26</v>
      </c>
      <c r="G18" s="4">
        <v>0</v>
      </c>
      <c r="H18" s="4">
        <v>0</v>
      </c>
      <c r="I18" s="4">
        <v>0</v>
      </c>
      <c r="J18" s="16">
        <v>31</v>
      </c>
      <c r="K18" s="16">
        <v>13</v>
      </c>
      <c r="L18" s="4">
        <v>0</v>
      </c>
      <c r="M18" s="4">
        <v>0</v>
      </c>
      <c r="N18" s="4">
        <f t="shared" si="0"/>
        <v>747</v>
      </c>
      <c r="O18" s="4">
        <f t="shared" si="1"/>
        <v>358</v>
      </c>
      <c r="P18" s="4">
        <f t="shared" si="2"/>
        <v>1105</v>
      </c>
      <c r="Q18" s="4">
        <v>0</v>
      </c>
      <c r="R18" s="4">
        <f>C18-O18+Q18</f>
        <v>2632</v>
      </c>
      <c r="S18" s="19"/>
    </row>
    <row r="19" ht="24" customHeight="1" spans="1:19">
      <c r="A19" s="4">
        <v>14</v>
      </c>
      <c r="B19" s="4" t="s">
        <v>229</v>
      </c>
      <c r="C19" s="9">
        <v>2990</v>
      </c>
      <c r="D19" s="4">
        <v>690</v>
      </c>
      <c r="E19" s="4">
        <v>345</v>
      </c>
      <c r="F19" s="4">
        <v>26</v>
      </c>
      <c r="G19" s="4">
        <v>0</v>
      </c>
      <c r="H19" s="4">
        <v>0</v>
      </c>
      <c r="I19" s="4">
        <v>0</v>
      </c>
      <c r="J19" s="16">
        <v>31</v>
      </c>
      <c r="K19" s="16">
        <v>13</v>
      </c>
      <c r="L19" s="4">
        <v>0</v>
      </c>
      <c r="M19" s="4">
        <v>0</v>
      </c>
      <c r="N19" s="4">
        <f t="shared" si="0"/>
        <v>747</v>
      </c>
      <c r="O19" s="4">
        <f t="shared" si="1"/>
        <v>358</v>
      </c>
      <c r="P19" s="4">
        <f t="shared" si="2"/>
        <v>1105</v>
      </c>
      <c r="Q19" s="4">
        <v>0</v>
      </c>
      <c r="R19" s="4">
        <f t="shared" ref="R19:R21" si="4">C19-O19</f>
        <v>2632</v>
      </c>
      <c r="S19" s="10"/>
    </row>
    <row r="20" ht="24" customHeight="1" spans="1:19">
      <c r="A20" s="4">
        <v>15</v>
      </c>
      <c r="B20" s="4" t="s">
        <v>282</v>
      </c>
      <c r="C20" s="9">
        <v>2990</v>
      </c>
      <c r="D20" s="4">
        <v>690</v>
      </c>
      <c r="E20" s="4">
        <v>345</v>
      </c>
      <c r="F20" s="4">
        <v>26</v>
      </c>
      <c r="G20" s="4">
        <v>0</v>
      </c>
      <c r="H20" s="4">
        <v>0</v>
      </c>
      <c r="I20" s="4">
        <v>0</v>
      </c>
      <c r="J20" s="16">
        <v>31</v>
      </c>
      <c r="K20" s="16">
        <v>13</v>
      </c>
      <c r="L20" s="4">
        <v>0</v>
      </c>
      <c r="M20" s="4">
        <v>0</v>
      </c>
      <c r="N20" s="4">
        <f t="shared" si="0"/>
        <v>747</v>
      </c>
      <c r="O20" s="4">
        <f t="shared" si="1"/>
        <v>358</v>
      </c>
      <c r="P20" s="4">
        <f t="shared" si="2"/>
        <v>1105</v>
      </c>
      <c r="Q20" s="4">
        <v>0</v>
      </c>
      <c r="R20" s="4">
        <f t="shared" si="4"/>
        <v>2632</v>
      </c>
      <c r="S20" s="10"/>
    </row>
    <row r="21" ht="24" customHeight="1" spans="1:19">
      <c r="A21" s="4">
        <v>16</v>
      </c>
      <c r="B21" s="4" t="s">
        <v>283</v>
      </c>
      <c r="C21" s="9">
        <v>2990</v>
      </c>
      <c r="D21" s="4">
        <v>690</v>
      </c>
      <c r="E21" s="4">
        <v>345</v>
      </c>
      <c r="F21" s="4">
        <v>26</v>
      </c>
      <c r="G21" s="4">
        <v>0</v>
      </c>
      <c r="H21" s="4">
        <v>0</v>
      </c>
      <c r="I21" s="4">
        <v>0</v>
      </c>
      <c r="J21" s="16">
        <v>31</v>
      </c>
      <c r="K21" s="16">
        <v>13</v>
      </c>
      <c r="L21" s="4">
        <v>0</v>
      </c>
      <c r="M21" s="4">
        <v>0</v>
      </c>
      <c r="N21" s="4">
        <f t="shared" si="0"/>
        <v>747</v>
      </c>
      <c r="O21" s="4">
        <f t="shared" si="1"/>
        <v>358</v>
      </c>
      <c r="P21" s="4">
        <f t="shared" si="2"/>
        <v>1105</v>
      </c>
      <c r="Q21" s="4">
        <v>0</v>
      </c>
      <c r="R21" s="4">
        <f t="shared" si="4"/>
        <v>2632</v>
      </c>
      <c r="S21" s="10"/>
    </row>
    <row r="22" ht="24" customHeight="1" spans="1:19">
      <c r="A22" s="11"/>
      <c r="B22" s="10" t="s">
        <v>8</v>
      </c>
      <c r="C22" s="10">
        <f>SUM(C6:C21)</f>
        <v>47840</v>
      </c>
      <c r="D22" s="10">
        <f t="shared" ref="D22:R22" si="5">SUM(D6:D21)</f>
        <v>11040</v>
      </c>
      <c r="E22" s="10">
        <f t="shared" si="5"/>
        <v>5520</v>
      </c>
      <c r="F22" s="10">
        <f t="shared" si="5"/>
        <v>416</v>
      </c>
      <c r="G22" s="10">
        <f t="shared" si="5"/>
        <v>0</v>
      </c>
      <c r="H22" s="10">
        <f t="shared" si="5"/>
        <v>0</v>
      </c>
      <c r="I22" s="10">
        <f t="shared" si="5"/>
        <v>0</v>
      </c>
      <c r="J22" s="10">
        <f t="shared" si="5"/>
        <v>496</v>
      </c>
      <c r="K22" s="10">
        <f t="shared" si="5"/>
        <v>208</v>
      </c>
      <c r="L22" s="10">
        <f t="shared" si="5"/>
        <v>0</v>
      </c>
      <c r="M22" s="10">
        <f t="shared" si="5"/>
        <v>0</v>
      </c>
      <c r="N22" s="10">
        <f t="shared" si="5"/>
        <v>11952</v>
      </c>
      <c r="O22" s="10">
        <f t="shared" si="5"/>
        <v>5728</v>
      </c>
      <c r="P22" s="10">
        <f t="shared" si="5"/>
        <v>17680</v>
      </c>
      <c r="Q22" s="10">
        <f t="shared" si="5"/>
        <v>0</v>
      </c>
      <c r="R22" s="10">
        <f t="shared" si="5"/>
        <v>42112</v>
      </c>
      <c r="S22" s="10"/>
    </row>
    <row r="24" customFormat="1" ht="18.75" spans="8:11">
      <c r="H24" s="12"/>
      <c r="I24" s="1"/>
      <c r="J24" s="1"/>
      <c r="K24" s="1"/>
    </row>
  </sheetData>
  <mergeCells count="16">
    <mergeCell ref="B1:S1"/>
    <mergeCell ref="B2:I2"/>
    <mergeCell ref="D3:E3"/>
    <mergeCell ref="F3:G3"/>
    <mergeCell ref="H3:I3"/>
    <mergeCell ref="J3:K3"/>
    <mergeCell ref="L3:M3"/>
    <mergeCell ref="A3:A5"/>
    <mergeCell ref="B3:B5"/>
    <mergeCell ref="C3:C5"/>
    <mergeCell ref="N3:N5"/>
    <mergeCell ref="O3:O5"/>
    <mergeCell ref="P3:P5"/>
    <mergeCell ref="Q4:Q5"/>
    <mergeCell ref="R3:R5"/>
    <mergeCell ref="S3:S5"/>
  </mergeCells>
  <pageMargins left="0.275" right="0.275" top="0.236111111111111" bottom="0.196527777777778" header="0.314583333333333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95</vt:i4>
      </vt:variant>
    </vt:vector>
  </HeadingPairs>
  <TitlesOfParts>
    <vt:vector size="95" baseType="lpstr">
      <vt:lpstr>201904-06</vt:lpstr>
      <vt:lpstr>2020年2季度</vt:lpstr>
      <vt:lpstr>2季度</vt:lpstr>
      <vt:lpstr>9明细</vt:lpstr>
      <vt:lpstr>9结算</vt:lpstr>
      <vt:lpstr>结算10</vt:lpstr>
      <vt:lpstr>12月补发工资</vt:lpstr>
      <vt:lpstr>12月</vt:lpstr>
      <vt:lpstr>明细01</vt:lpstr>
      <vt:lpstr>2021.01</vt:lpstr>
      <vt:lpstr>2021.02</vt:lpstr>
      <vt:lpstr>2021.03</vt:lpstr>
      <vt:lpstr>2021.03明细</vt:lpstr>
      <vt:lpstr>Sheet1</vt:lpstr>
      <vt:lpstr>2021.06</vt:lpstr>
      <vt:lpstr>06明细</vt:lpstr>
      <vt:lpstr>2021.07</vt:lpstr>
      <vt:lpstr>07明细</vt:lpstr>
      <vt:lpstr>08结算</vt:lpstr>
      <vt:lpstr>08明细</vt:lpstr>
      <vt:lpstr>09结算</vt:lpstr>
      <vt:lpstr>10结算</vt:lpstr>
      <vt:lpstr>2021.11</vt:lpstr>
      <vt:lpstr>21.11明细</vt:lpstr>
      <vt:lpstr>2021.12</vt:lpstr>
      <vt:lpstr>12明细</vt:lpstr>
      <vt:lpstr>22.01</vt:lpstr>
      <vt:lpstr>22.1明细</vt:lpstr>
      <vt:lpstr>22.02</vt:lpstr>
      <vt:lpstr>22.02明细</vt:lpstr>
      <vt:lpstr>03结算</vt:lpstr>
      <vt:lpstr>03明细</vt:lpstr>
      <vt:lpstr>22.04</vt:lpstr>
      <vt:lpstr>04明细</vt:lpstr>
      <vt:lpstr>22.5</vt:lpstr>
      <vt:lpstr>22.5明细</vt:lpstr>
      <vt:lpstr>22.6</vt:lpstr>
      <vt:lpstr>22.7</vt:lpstr>
      <vt:lpstr>22.8</vt:lpstr>
      <vt:lpstr>22.09</vt:lpstr>
      <vt:lpstr>22.10</vt:lpstr>
      <vt:lpstr>22.11</vt:lpstr>
      <vt:lpstr>2022.12</vt:lpstr>
      <vt:lpstr>12月新增</vt:lpstr>
      <vt:lpstr>新增明细</vt:lpstr>
      <vt:lpstr>预收款</vt:lpstr>
      <vt:lpstr>23.1月</vt:lpstr>
      <vt:lpstr>23.1月明细</vt:lpstr>
      <vt:lpstr>23.2月</vt:lpstr>
      <vt:lpstr>23.2明细</vt:lpstr>
      <vt:lpstr>23.3</vt:lpstr>
      <vt:lpstr>23.04</vt:lpstr>
      <vt:lpstr>23.4明细</vt:lpstr>
      <vt:lpstr>23.5</vt:lpstr>
      <vt:lpstr>23.5明细</vt:lpstr>
      <vt:lpstr>23.6</vt:lpstr>
      <vt:lpstr>23.6明细</vt:lpstr>
      <vt:lpstr>23.07</vt:lpstr>
      <vt:lpstr>23.7明细</vt:lpstr>
      <vt:lpstr>23.08</vt:lpstr>
      <vt:lpstr>23.9</vt:lpstr>
      <vt:lpstr>23.9发放</vt:lpstr>
      <vt:lpstr>招聘</vt:lpstr>
      <vt:lpstr>招聘明细</vt:lpstr>
      <vt:lpstr>23.10</vt:lpstr>
      <vt:lpstr>23.10发放</vt:lpstr>
      <vt:lpstr>2023年</vt:lpstr>
      <vt:lpstr>23.12</vt:lpstr>
      <vt:lpstr>23年12月预收</vt:lpstr>
      <vt:lpstr>2024.01</vt:lpstr>
      <vt:lpstr>24.01发放</vt:lpstr>
      <vt:lpstr>2024.02</vt:lpstr>
      <vt:lpstr>24.02发放</vt:lpstr>
      <vt:lpstr>24.3</vt:lpstr>
      <vt:lpstr>24.3发放</vt:lpstr>
      <vt:lpstr>24.4</vt:lpstr>
      <vt:lpstr>24.5</vt:lpstr>
      <vt:lpstr>24.6</vt:lpstr>
      <vt:lpstr>周韩生育津贴</vt:lpstr>
      <vt:lpstr>24.7</vt:lpstr>
      <vt:lpstr>24.7发放</vt:lpstr>
      <vt:lpstr>24.8结算</vt:lpstr>
      <vt:lpstr>24.8发放</vt:lpstr>
      <vt:lpstr>24.9</vt:lpstr>
      <vt:lpstr>24.9发放</vt:lpstr>
      <vt:lpstr>24.10</vt:lpstr>
      <vt:lpstr>24.10发放</vt:lpstr>
      <vt:lpstr>24.11</vt:lpstr>
      <vt:lpstr>2024年</vt:lpstr>
      <vt:lpstr>25.01</vt:lpstr>
      <vt:lpstr>25.01发放</vt:lpstr>
      <vt:lpstr>25.招聘</vt:lpstr>
      <vt:lpstr>25.招聘明细</vt:lpstr>
      <vt:lpstr>25.02</vt:lpstr>
      <vt:lpstr>25.2发放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满醒</cp:lastModifiedBy>
  <dcterms:created xsi:type="dcterms:W3CDTF">2019-01-17T00:20:00Z</dcterms:created>
  <dcterms:modified xsi:type="dcterms:W3CDTF">2025-04-01T03:37:08Z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9DB6CA080065427CB071D3504BA7B071_13</vt:lpwstr>
  </property>
  <property fmtid="{D5CDD505-2E9C-101B-9397-08002B2CF9AE}" pid="4" name="commondata">
    <vt:lpwstr>eyJoZGlkIjoiOGQ0MjY3OTc1MGIzZTA4YThkOGYwZTgzODkxMzVhNDEifQ==</vt:lpwstr>
  </property>
</Properties>
</file>